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20" tabRatio="679" activeTab="0"/>
  </bookViews>
  <sheets>
    <sheet name="Link Budget" sheetId="1" r:id="rId1"/>
  </sheets>
  <definedNames>
    <definedName name="\a">'Link Budget'!#REF!</definedName>
    <definedName name="\b">'Link Budget'!#REF!</definedName>
    <definedName name="\c">'Link Budget'!#REF!</definedName>
    <definedName name="\d">'Link Budget'!$F$80</definedName>
    <definedName name="_Fill" localSheetId="0" hidden="1">'Link Budget'!$D$94:$D$104</definedName>
    <definedName name="_Regression_Int" localSheetId="0" hidden="1">1</definedName>
    <definedName name="_scenchg_count" localSheetId="0" hidden="1">1</definedName>
    <definedName name="_scenchg1" localSheetId="0" hidden="1">#NAME?</definedName>
    <definedName name="BEGIN">'Link Budget'!#REF!</definedName>
    <definedName name="COUNTA">'Link Budget'!#REF!</definedName>
    <definedName name="COUNTB">'Link Budget'!#REF!</definedName>
    <definedName name="COUNTC">'Link Budget'!#REF!</definedName>
    <definedName name="CRITERIA">'Link Budget'!#REF!</definedName>
    <definedName name="Criteria_MI">'Link Budget'!#REF!</definedName>
    <definedName name="DATABASE">'Link Budget'!$B$59:$D$72</definedName>
    <definedName name="Database_MI">'Link Budget'!$B$59:$D$72</definedName>
    <definedName name="DIST">'Link Budget'!#REF!</definedName>
    <definedName name="EAST">'Link Budget'!#REF!</definedName>
    <definedName name="FOUR">'Link Budget'!#REF!</definedName>
    <definedName name="FREQ">'Link Budget'!#REF!</definedName>
    <definedName name="LC">'Link Budget'!#REF!</definedName>
    <definedName name="LOOPA">'Link Budget'!#REF!</definedName>
    <definedName name="LOOPB">'Link Budget'!$F$78</definedName>
    <definedName name="LOOPC">'Link Budget'!#REF!</definedName>
    <definedName name="LOSS">'Link Budget'!#REF!</definedName>
    <definedName name="LUF">'Link Budget'!$J$66</definedName>
    <definedName name="NORTH">'Link Budget'!#REF!</definedName>
    <definedName name="OA">'Link Budget'!$G$97</definedName>
    <definedName name="ONE">'Link Budget'!$C$64</definedName>
    <definedName name="ONETWO">'Link Budget'!#REF!</definedName>
    <definedName name="_xlnm.Print_Area" localSheetId="0">'Link Budget'!$A$1:$K$73</definedName>
    <definedName name="Print_Area_MI">'Link Budget'!$B$71:$I$73</definedName>
    <definedName name="R_">'Link Budget'!$G$103</definedName>
    <definedName name="REPEAT">'Link Budget'!#REF!</definedName>
    <definedName name="RX_HT">'Link Budget'!#REF!</definedName>
    <definedName name="scen_change" localSheetId="0" hidden="1">#REF!</definedName>
    <definedName name="scen_result" localSheetId="0" hidden="1">#VALUE!</definedName>
    <definedName name="SMC">'Link Budget'!$G$93</definedName>
    <definedName name="SMCSU">'Link Budget'!$G$99</definedName>
    <definedName name="solver_adj" localSheetId="0" hidden="1">'Link Budget'!#REF!</definedName>
    <definedName name="solver_lin" localSheetId="0" hidden="1">0</definedName>
    <definedName name="solver_num" localSheetId="0" hidden="1">0</definedName>
    <definedName name="solver_opt" localSheetId="0" hidden="1">'Link Budget'!#REF!</definedName>
    <definedName name="solver_typ" localSheetId="0" hidden="1">3</definedName>
    <definedName name="solver_val" localSheetId="0" hidden="1">160</definedName>
    <definedName name="SQU">'Link Budget'!#REF!</definedName>
    <definedName name="SU">'Link Budget'!$G$95</definedName>
    <definedName name="SUOA">'Link Budget'!$G$101</definedName>
    <definedName name="TEST">'Link Budget'!#REF!</definedName>
    <definedName name="THREE">'Link Budget'!#REF!</definedName>
    <definedName name="THREEFOUR">'Link Budget'!#REF!</definedName>
    <definedName name="TOT">'Link Budget'!$N$71</definedName>
    <definedName name="TWO">'Link Budget'!#REF!</definedName>
    <definedName name="TWOTHREE">'Link Budget'!#REF!</definedName>
    <definedName name="TX_E">'Link Budget'!#REF!</definedName>
    <definedName name="TX_HT">'Link Budget'!#REF!</definedName>
    <definedName name="TX_N">'Link Budget'!#REF!</definedName>
    <definedName name="XHIGH">'Link Budget'!#REF!</definedName>
    <definedName name="XLOW">'Link Budget'!#REF!</definedName>
    <definedName name="YHIGH">'Link Budget'!$I$66</definedName>
    <definedName name="YLOW">'Link Budget'!$D$64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9" authorId="0">
      <text>
        <r>
          <rPr>
            <sz val="8"/>
            <rFont val="Tahoma"/>
            <family val="0"/>
          </rPr>
          <t>Probability that the call quality in the cell edge will be maintained.</t>
        </r>
      </text>
    </comment>
    <comment ref="B10" authorId="0">
      <text>
        <r>
          <rPr>
            <sz val="8"/>
            <rFont val="Tahoma"/>
            <family val="0"/>
          </rPr>
          <t>This gives an indication of the proportion of simultaneous users in the system compared to the maximum number of users that could be supported.</t>
        </r>
      </text>
    </comment>
    <comment ref="D16" authorId="0">
      <text>
        <r>
          <rPr>
            <sz val="8"/>
            <rFont val="Tahoma"/>
            <family val="0"/>
          </rPr>
          <t>21 dBm for handheld units.
Up to 24 dBm otherwise.</t>
        </r>
      </text>
    </comment>
    <comment ref="B20" authorId="0">
      <text>
        <r>
          <rPr>
            <sz val="8"/>
            <rFont val="Tahoma"/>
            <family val="0"/>
          </rPr>
          <t>Effective Isotropic Radiated Power (dBm)
EIRP = Tx Power + Tx Antenna Gain - Cable Losses</t>
        </r>
      </text>
    </comment>
    <comment ref="B22" authorId="0">
      <text>
        <r>
          <rPr>
            <sz val="8"/>
            <rFont val="Tahoma"/>
            <family val="0"/>
          </rPr>
          <t>k To:
k is the Boltzmann constant and To is the temperature of the environment (290 K)</t>
        </r>
      </text>
    </comment>
    <comment ref="B24" authorId="0">
      <text>
        <r>
          <rPr>
            <sz val="8"/>
            <rFont val="Tahoma"/>
            <family val="0"/>
          </rPr>
          <t>F:
It is a measure of the amplifier noise.</t>
        </r>
      </text>
    </comment>
    <comment ref="D24" authorId="0">
      <text>
        <r>
          <rPr>
            <sz val="8"/>
            <rFont val="Tahoma"/>
            <family val="0"/>
          </rPr>
          <t>Vendor specific.</t>
        </r>
      </text>
    </comment>
    <comment ref="B25" authorId="0">
      <text>
        <r>
          <rPr>
            <sz val="8"/>
            <rFont val="Tahoma"/>
            <family val="0"/>
          </rPr>
          <t xml:space="preserve">Maximum interference allowed over noise floor for system stability for the defined cell loading.
</t>
        </r>
      </text>
    </comment>
    <comment ref="B27" authorId="0">
      <text>
        <r>
          <rPr>
            <sz val="8"/>
            <rFont val="Tahoma"/>
            <family val="0"/>
          </rPr>
          <t>N:
N = k To F Bn, or in dB form: N = k To + F + Bn
The interference to thermal noise must also be added to this parameter to account for noise produced by other users.
Therefore,
Interference Noise Density = Thermal Noise Density + Noise Figure + Bandwidth factor + Interference to thermal noise</t>
        </r>
      </text>
    </comment>
    <comment ref="B28" authorId="0">
      <text>
        <r>
          <rPr>
            <sz val="8"/>
            <rFont val="Tahoma"/>
            <family val="0"/>
          </rPr>
          <t>Depends on service and environment. 
Values are taken from ETSI with Turbo code modification.
Includes diversity gain.
Assumes 20 ms interleaving, Vehicular A.</t>
        </r>
      </text>
    </comment>
    <comment ref="B30" authorId="0">
      <text>
        <r>
          <rPr>
            <sz val="8"/>
            <rFont val="Tahoma"/>
            <family val="0"/>
          </rPr>
          <t>The required level of energy at the input of the receiver.
Rx sensitivity = (Eb/No) + Interference Noise Density</t>
        </r>
      </text>
    </comment>
    <comment ref="D34" authorId="0">
      <text>
        <r>
          <rPr>
            <sz val="8"/>
            <rFont val="Tahoma"/>
            <family val="0"/>
          </rPr>
          <t>Diversity gain modelled in link layer, therefore included in Eb/No figure.</t>
        </r>
      </text>
    </comment>
    <comment ref="B35" authorId="0">
      <text>
        <r>
          <rPr>
            <sz val="8"/>
            <rFont val="Tahoma"/>
            <family val="0"/>
          </rPr>
          <t>The fading margin used in this link budget is the one calculated from the confidence level at the cell edge. See calculation below for a more detailed explanation.</t>
        </r>
      </text>
    </comment>
    <comment ref="D36" authorId="0">
      <text>
        <r>
          <rPr>
            <sz val="8"/>
            <rFont val="Tahoma"/>
            <family val="0"/>
          </rPr>
          <t>Usually from 2 to 5 dB.
5 dB figure is based on 50% correlation between fading channels.</t>
        </r>
      </text>
    </comment>
    <comment ref="B39" authorId="0">
      <text>
        <r>
          <rPr>
            <sz val="8"/>
            <rFont val="Tahoma"/>
            <family val="0"/>
          </rPr>
          <t>Lp = EIRP - Rx Sensitivity - Fading Margin - Other Losses + Other Gains</t>
        </r>
      </text>
    </comment>
    <comment ref="B44" authorId="0">
      <text>
        <r>
          <rPr>
            <sz val="8"/>
            <rFont val="Tahoma"/>
            <family val="0"/>
          </rPr>
          <t xml:space="preserve">The fade margin allows for inaccuracies in the planning tool and the presence of slow fading. </t>
        </r>
      </text>
    </comment>
    <comment ref="B49" authorId="0">
      <text>
        <r>
          <rPr>
            <sz val="8"/>
            <rFont val="Tahoma"/>
            <family val="0"/>
          </rPr>
          <t>Standard deviation of the variation between signal level and median prediction.</t>
        </r>
      </text>
    </comment>
    <comment ref="B52" authorId="0">
      <text>
        <r>
          <rPr>
            <sz val="8"/>
            <rFont val="Tahoma"/>
            <family val="0"/>
          </rPr>
          <t>Probability that the call quality in the cell edge will be maintained.</t>
        </r>
      </text>
    </comment>
    <comment ref="B53" authorId="0">
      <text>
        <r>
          <rPr>
            <sz val="8"/>
            <rFont val="Tahoma"/>
            <family val="0"/>
          </rPr>
          <t>Fading Margin calculated from the above probability.
This fade margin is more stringent than the one calculated from the confidence level in the whole cell area (below).</t>
        </r>
      </text>
    </comment>
    <comment ref="B55" authorId="0">
      <text>
        <r>
          <rPr>
            <sz val="8"/>
            <rFont val="Tahoma"/>
            <family val="0"/>
          </rPr>
          <t>Probability that the call quality in the whole cell will be maintained.</t>
        </r>
      </text>
    </comment>
    <comment ref="D55" authorId="0">
      <text>
        <r>
          <rPr>
            <sz val="8"/>
            <rFont val="Tahoma"/>
            <family val="0"/>
          </rPr>
          <t xml:space="preserve">Use goal seek by changing cell below
</t>
        </r>
      </text>
    </comment>
    <comment ref="B56" authorId="0">
      <text>
        <r>
          <rPr>
            <sz val="8"/>
            <rFont val="Tahoma"/>
            <family val="0"/>
          </rPr>
          <t>This offset is calculated from the above probability, for the whole cell area.
Calculations assume 15m BS height and no diffraction effects.</t>
        </r>
      </text>
    </comment>
    <comment ref="D56" authorId="0">
      <text>
        <r>
          <rPr>
            <sz val="8"/>
            <rFont val="Tahoma"/>
            <family val="0"/>
          </rPr>
          <t>See cell above</t>
        </r>
      </text>
    </comment>
    <comment ref="B59" authorId="0">
      <text>
        <r>
          <rPr>
            <sz val="8"/>
            <rFont val="Tahoma"/>
            <family val="0"/>
          </rPr>
          <t>COST 231 is only valid for frequencies from 1500 to 2000 MHz.</t>
        </r>
      </text>
    </comment>
  </commentList>
</comments>
</file>

<file path=xl/sharedStrings.xml><?xml version="1.0" encoding="utf-8"?>
<sst xmlns="http://schemas.openxmlformats.org/spreadsheetml/2006/main" count="121" uniqueCount="78">
  <si>
    <t>*********************************</t>
  </si>
  <si>
    <t>INITIAL PARAMETERS</t>
  </si>
  <si>
    <t>(blue indicates user definable parameters)</t>
  </si>
  <si>
    <t>System:</t>
  </si>
  <si>
    <t>Frequency:</t>
  </si>
  <si>
    <t>MHz</t>
  </si>
  <si>
    <t>Coverage Probability - Cell edge:</t>
  </si>
  <si>
    <t>%</t>
  </si>
  <si>
    <t>Cell loading:</t>
  </si>
  <si>
    <t>LINK BUDGET (Uplink)</t>
  </si>
  <si>
    <t>Urban Microcell</t>
  </si>
  <si>
    <t>Urban Macrocell</t>
  </si>
  <si>
    <t>Suburban</t>
  </si>
  <si>
    <t>Rural</t>
  </si>
  <si>
    <t>Label</t>
  </si>
  <si>
    <t>******************</t>
  </si>
  <si>
    <t>a</t>
  </si>
  <si>
    <t xml:space="preserve">   Tx Power (dBm)</t>
  </si>
  <si>
    <t>b</t>
  </si>
  <si>
    <t xml:space="preserve">   Tx Antenna Gain (dBi)</t>
  </si>
  <si>
    <t>c</t>
  </si>
  <si>
    <t xml:space="preserve">   Cable and combiner losses (dB)</t>
  </si>
  <si>
    <t>__________________</t>
  </si>
  <si>
    <t>d = a + b + c</t>
  </si>
  <si>
    <t>EIRP Tx Power (dBm)</t>
  </si>
  <si>
    <t>j</t>
  </si>
  <si>
    <t xml:space="preserve">   Thermal Noise density (dBm/Hz)</t>
  </si>
  <si>
    <t>q</t>
  </si>
  <si>
    <t>k</t>
  </si>
  <si>
    <t xml:space="preserve">   Noise Figure (dB)</t>
  </si>
  <si>
    <t>m</t>
  </si>
  <si>
    <t xml:space="preserve">   Interference to thermal noise (dB)</t>
  </si>
  <si>
    <t>n = j + k + m + q</t>
  </si>
  <si>
    <t xml:space="preserve">   Interference Noise density N (dBm/Hz)</t>
  </si>
  <si>
    <t>r</t>
  </si>
  <si>
    <t>Average Eb/No (dB)</t>
  </si>
  <si>
    <t>t = n + r</t>
  </si>
  <si>
    <t>Rx Sensitivity (dBm)</t>
  </si>
  <si>
    <t>e</t>
  </si>
  <si>
    <t>Rx Antenna Gain (dBi)</t>
  </si>
  <si>
    <t>f</t>
  </si>
  <si>
    <t>Cable/Feeder Loss (dB)</t>
  </si>
  <si>
    <t>g</t>
  </si>
  <si>
    <t>Diversity Gain (dB)</t>
  </si>
  <si>
    <t>u</t>
  </si>
  <si>
    <t>Fading Margin - cell edge (dB)</t>
  </si>
  <si>
    <t>v</t>
  </si>
  <si>
    <t>Soft Handover Gain (dB)</t>
  </si>
  <si>
    <t>w</t>
  </si>
  <si>
    <t>Building/Car Penetration Loss (dB)</t>
  </si>
  <si>
    <t>x = d+t+e+f+g+u+v+w</t>
  </si>
  <si>
    <t xml:space="preserve">Max Path Loss (dB) </t>
  </si>
  <si>
    <t>y = Prop(x)</t>
  </si>
  <si>
    <t>COST 231 Cell Radius (km)</t>
  </si>
  <si>
    <t>SHADOW FADING MARGIN (calculation)</t>
  </si>
  <si>
    <t xml:space="preserve">Decay Law (n) </t>
  </si>
  <si>
    <t>Std dev of Fading Margin (dB)</t>
  </si>
  <si>
    <t>Std Dev / n</t>
  </si>
  <si>
    <t>Coverage Probability - cell edge</t>
  </si>
  <si>
    <t>Coverage Probability - whole cell</t>
  </si>
  <si>
    <t>Fade Margin - whole cell (dB)</t>
  </si>
  <si>
    <t>dB</t>
  </si>
  <si>
    <t>CELL RADIUS FROM COST 231 FORMULA (calculation)</t>
  </si>
  <si>
    <t>UE Height:</t>
  </si>
  <si>
    <t>Antenna Correction factor</t>
  </si>
  <si>
    <t>Urban Correction</t>
  </si>
  <si>
    <t>Suburban correction</t>
  </si>
  <si>
    <t>Open Country Correction</t>
  </si>
  <si>
    <t>BS Height (m)</t>
  </si>
  <si>
    <t>Path Loss (dB)</t>
  </si>
  <si>
    <t>Distance (km)</t>
  </si>
  <si>
    <t>EXAMPLE LINK BUDGET SPREADSHEET</t>
  </si>
  <si>
    <t>(890-915 935-960 MHz)</t>
  </si>
  <si>
    <t>GSM900</t>
  </si>
  <si>
    <t>Channel Bandwidth</t>
  </si>
  <si>
    <t>kHz</t>
  </si>
  <si>
    <t xml:space="preserve">   Bandwidth factor </t>
  </si>
  <si>
    <t>SOS!!! to be corrected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</si>
</sst>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0_)"/>
    <numFmt numFmtId="190" formatCode="0.000"/>
    <numFmt numFmtId="191" formatCode="0.000000000000"/>
  </numFmts>
  <fonts count="1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ourier"/>
      <family val="0"/>
    </font>
    <font>
      <b/>
      <i/>
      <sz val="10"/>
      <name val="Courier"/>
      <family val="0"/>
    </font>
    <font>
      <i/>
      <sz val="10"/>
      <name val="Courier"/>
      <family val="0"/>
    </font>
    <font>
      <b/>
      <sz val="10"/>
      <name val="Helv"/>
      <family val="0"/>
    </font>
    <font>
      <sz val="8"/>
      <name val="Tahoma"/>
      <family val="0"/>
    </font>
    <font>
      <sz val="9"/>
      <color indexed="10"/>
      <name val="Courier"/>
      <family val="3"/>
    </font>
    <font>
      <sz val="10"/>
      <color indexed="12"/>
      <name val="Courier"/>
      <family val="3"/>
    </font>
    <font>
      <sz val="10"/>
      <color indexed="10"/>
      <name val="Courier"/>
      <family val="1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188" fontId="0" fillId="0" borderId="0" xfId="0" applyAlignment="1">
      <alignment/>
    </xf>
    <xf numFmtId="188" fontId="0" fillId="0" borderId="1" xfId="0" applyBorder="1" applyAlignment="1">
      <alignment/>
    </xf>
    <xf numFmtId="188" fontId="0" fillId="0" borderId="0" xfId="0" applyBorder="1" applyAlignment="1">
      <alignment/>
    </xf>
    <xf numFmtId="188" fontId="0" fillId="0" borderId="0" xfId="0" applyBorder="1" applyAlignment="1">
      <alignment horizontal="center"/>
    </xf>
    <xf numFmtId="188" fontId="0" fillId="0" borderId="0" xfId="0" applyBorder="1" applyAlignment="1">
      <alignment horizontal="left"/>
    </xf>
    <xf numFmtId="188" fontId="6" fillId="0" borderId="0" xfId="0" applyFont="1" applyBorder="1" applyAlignment="1">
      <alignment horizontal="center"/>
    </xf>
    <xf numFmtId="188" fontId="0" fillId="0" borderId="2" xfId="0" applyBorder="1" applyAlignment="1">
      <alignment horizontal="left"/>
    </xf>
    <xf numFmtId="188" fontId="0" fillId="0" borderId="2" xfId="0" applyBorder="1" applyAlignment="1">
      <alignment horizontal="center"/>
    </xf>
    <xf numFmtId="188" fontId="0" fillId="0" borderId="1" xfId="0" applyBorder="1" applyAlignment="1">
      <alignment horizontal="center"/>
    </xf>
    <xf numFmtId="188" fontId="0" fillId="0" borderId="2" xfId="0" applyBorder="1" applyAlignment="1">
      <alignment/>
    </xf>
    <xf numFmtId="188" fontId="6" fillId="0" borderId="2" xfId="0" applyFont="1" applyBorder="1" applyAlignment="1">
      <alignment/>
    </xf>
    <xf numFmtId="188" fontId="6" fillId="0" borderId="1" xfId="0" applyFont="1" applyBorder="1" applyAlignment="1">
      <alignment/>
    </xf>
    <xf numFmtId="188" fontId="0" fillId="0" borderId="1" xfId="0" applyBorder="1" applyAlignment="1">
      <alignment horizontal="left"/>
    </xf>
    <xf numFmtId="188" fontId="5" fillId="0" borderId="0" xfId="0" applyFont="1" applyBorder="1" applyAlignment="1">
      <alignment horizontal="center"/>
    </xf>
    <xf numFmtId="188" fontId="0" fillId="0" borderId="0" xfId="0" applyBorder="1" applyAlignment="1" applyProtection="1">
      <alignment horizontal="left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Border="1" applyAlignment="1">
      <alignment/>
    </xf>
    <xf numFmtId="189" fontId="6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0" xfId="0" applyNumberFormat="1" applyBorder="1" applyAlignment="1">
      <alignment horizontal="left"/>
    </xf>
    <xf numFmtId="188" fontId="0" fillId="0" borderId="0" xfId="0" applyBorder="1" applyAlignment="1" quotePrefix="1">
      <alignment horizontal="left"/>
    </xf>
    <xf numFmtId="188" fontId="5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8" fontId="0" fillId="0" borderId="0" xfId="0" applyBorder="1" applyAlignment="1" quotePrefix="1">
      <alignment horizontal="center"/>
    </xf>
    <xf numFmtId="189" fontId="0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horizontal="center"/>
    </xf>
    <xf numFmtId="189" fontId="0" fillId="0" borderId="0" xfId="0" applyNumberFormat="1" applyBorder="1" applyAlignment="1" quotePrefix="1">
      <alignment horizontal="center"/>
    </xf>
    <xf numFmtId="3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/>
    </xf>
    <xf numFmtId="188" fontId="0" fillId="0" borderId="0" xfId="0" applyFont="1" applyBorder="1" applyAlignment="1">
      <alignment horizontal="left"/>
    </xf>
    <xf numFmtId="189" fontId="0" fillId="0" borderId="0" xfId="0" applyNumberFormat="1" applyFont="1" applyBorder="1" applyAlignment="1">
      <alignment horizontal="left"/>
    </xf>
    <xf numFmtId="189" fontId="0" fillId="0" borderId="0" xfId="0" applyNumberFormat="1" applyFont="1" applyBorder="1" applyAlignment="1">
      <alignment horizontal="right"/>
    </xf>
    <xf numFmtId="189" fontId="0" fillId="0" borderId="0" xfId="0" applyNumberFormat="1" applyFont="1" applyBorder="1" applyAlignment="1">
      <alignment/>
    </xf>
    <xf numFmtId="188" fontId="0" fillId="0" borderId="0" xfId="0" applyFont="1" applyBorder="1" applyAlignment="1">
      <alignment/>
    </xf>
    <xf numFmtId="188" fontId="5" fillId="0" borderId="0" xfId="0" applyFont="1" applyBorder="1" applyAlignment="1" quotePrefix="1">
      <alignment horizontal="left"/>
    </xf>
    <xf numFmtId="188" fontId="0" fillId="0" borderId="0" xfId="0" applyFill="1" applyBorder="1" applyAlignment="1">
      <alignment/>
    </xf>
    <xf numFmtId="188" fontId="0" fillId="0" borderId="0" xfId="0" applyFont="1" applyFill="1" applyBorder="1" applyAlignment="1" quotePrefix="1">
      <alignment horizontal="left"/>
    </xf>
    <xf numFmtId="188" fontId="0" fillId="0" borderId="0" xfId="0" applyBorder="1" applyAlignment="1" applyProtection="1" quotePrefix="1">
      <alignment horizontal="left"/>
      <protection/>
    </xf>
    <xf numFmtId="188" fontId="0" fillId="0" borderId="0" xfId="0" applyBorder="1" applyAlignment="1" quotePrefix="1">
      <alignment horizontal="right"/>
    </xf>
    <xf numFmtId="188" fontId="5" fillId="0" borderId="0" xfId="0" applyFont="1" applyBorder="1" applyAlignment="1">
      <alignment horizontal="left"/>
    </xf>
    <xf numFmtId="188" fontId="0" fillId="0" borderId="0" xfId="0" applyBorder="1" applyAlignment="1">
      <alignment horizontal="right"/>
    </xf>
    <xf numFmtId="189" fontId="0" fillId="0" borderId="0" xfId="0" applyNumberFormat="1" applyBorder="1" applyAlignment="1">
      <alignment horizontal="right"/>
    </xf>
    <xf numFmtId="188" fontId="8" fillId="0" borderId="2" xfId="0" applyFont="1" applyBorder="1" applyAlignment="1">
      <alignment horizontal="left"/>
    </xf>
    <xf numFmtId="189" fontId="10" fillId="0" borderId="0" xfId="0" applyNumberFormat="1" applyFont="1" applyFill="1" applyBorder="1" applyAlignment="1">
      <alignment/>
    </xf>
    <xf numFmtId="189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Alignment="1">
      <alignment horizontal="right"/>
    </xf>
    <xf numFmtId="188" fontId="7" fillId="0" borderId="0" xfId="0" applyFont="1" applyAlignment="1">
      <alignment/>
    </xf>
    <xf numFmtId="188" fontId="7" fillId="0" borderId="0" xfId="0" applyFont="1" applyBorder="1" applyAlignment="1">
      <alignment/>
    </xf>
    <xf numFmtId="188" fontId="11" fillId="0" borderId="0" xfId="0" applyFont="1" applyBorder="1" applyAlignment="1">
      <alignment/>
    </xf>
    <xf numFmtId="188" fontId="11" fillId="0" borderId="0" xfId="0" applyFont="1" applyBorder="1" applyAlignment="1">
      <alignment horizontal="right"/>
    </xf>
    <xf numFmtId="189" fontId="11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" fontId="11" fillId="0" borderId="0" xfId="0" applyNumberFormat="1" applyFont="1" applyBorder="1" applyAlignment="1" applyProtection="1">
      <alignment horizontal="right"/>
      <protection/>
    </xf>
    <xf numFmtId="189" fontId="0" fillId="0" borderId="0" xfId="0" applyNumberFormat="1" applyBorder="1" applyAlignment="1" applyProtection="1">
      <alignment horizontal="right"/>
      <protection/>
    </xf>
    <xf numFmtId="189" fontId="5" fillId="0" borderId="0" xfId="0" applyNumberFormat="1" applyFont="1" applyBorder="1" applyAlignment="1">
      <alignment horizontal="right"/>
    </xf>
    <xf numFmtId="188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8" fontId="8" fillId="0" borderId="0" xfId="0" applyFont="1" applyBorder="1" applyAlignment="1">
      <alignment horizontal="left"/>
    </xf>
    <xf numFmtId="188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L230"/>
  <sheetViews>
    <sheetView showGridLines="0" tabSelected="1" workbookViewId="0" topLeftCell="A1">
      <selection activeCell="H8" sqref="H8"/>
    </sheetView>
  </sheetViews>
  <sheetFormatPr defaultColWidth="9.00390625" defaultRowHeight="12.75"/>
  <cols>
    <col min="1" max="1" width="19.00390625" style="2" customWidth="1"/>
    <col min="2" max="2" width="40.75390625" style="0" customWidth="1"/>
    <col min="3" max="11" width="10.625" style="0" customWidth="1"/>
    <col min="12" max="16384" width="9.625" style="0" customWidth="1"/>
  </cols>
  <sheetData>
    <row r="1" spans="2:11" ht="12.75">
      <c r="B1" s="66" t="s">
        <v>77</v>
      </c>
      <c r="C1" s="65" t="s">
        <v>71</v>
      </c>
      <c r="D1" s="2"/>
      <c r="E1" s="2"/>
      <c r="F1" s="2"/>
      <c r="G1" s="2"/>
      <c r="H1" s="2"/>
      <c r="I1" s="2"/>
      <c r="J1" s="2"/>
      <c r="K1" s="2"/>
    </row>
    <row r="2" spans="1:11" ht="12.75">
      <c r="A2" s="9"/>
      <c r="B2" s="9"/>
      <c r="C2" s="45" t="s">
        <v>0</v>
      </c>
      <c r="D2" s="9"/>
      <c r="E2" s="9"/>
      <c r="F2" s="9"/>
      <c r="G2" s="9"/>
      <c r="H2" s="9"/>
      <c r="I2" s="9"/>
      <c r="J2" s="9"/>
      <c r="K2" s="9"/>
    </row>
    <row r="3" spans="2:11" ht="12.75">
      <c r="B3" s="1"/>
      <c r="C3" s="1"/>
      <c r="D3" s="1"/>
      <c r="E3" s="1"/>
      <c r="F3" s="1"/>
      <c r="G3" s="1"/>
      <c r="H3" s="1"/>
      <c r="I3" s="2"/>
      <c r="J3" s="2"/>
      <c r="K3" s="2"/>
    </row>
    <row r="4" spans="2:11" ht="12.75">
      <c r="B4" s="21" t="s">
        <v>1</v>
      </c>
      <c r="C4" s="2"/>
      <c r="D4" s="52" t="s">
        <v>2</v>
      </c>
      <c r="E4" s="2"/>
      <c r="F4" s="2"/>
      <c r="G4" s="2"/>
      <c r="H4" s="2"/>
      <c r="I4" s="2"/>
      <c r="J4" s="2"/>
      <c r="K4" s="2"/>
    </row>
    <row r="5" spans="2:11" ht="12.75">
      <c r="B5" s="21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36" t="s">
        <v>3</v>
      </c>
      <c r="C6" s="53" t="s">
        <v>73</v>
      </c>
      <c r="D6" s="2"/>
      <c r="E6" s="2"/>
      <c r="F6" s="2"/>
      <c r="G6" s="2"/>
      <c r="H6" s="2"/>
      <c r="I6" s="2"/>
      <c r="J6" s="2"/>
      <c r="K6" s="2"/>
    </row>
    <row r="7" spans="2:11" ht="12.75">
      <c r="B7" s="2" t="s">
        <v>4</v>
      </c>
      <c r="C7" s="52">
        <v>890</v>
      </c>
      <c r="D7" s="2" t="s">
        <v>5</v>
      </c>
      <c r="E7" s="2" t="s">
        <v>72</v>
      </c>
      <c r="F7" s="2"/>
      <c r="G7" s="2"/>
      <c r="H7" s="2"/>
      <c r="I7" s="2"/>
      <c r="J7" s="2"/>
      <c r="K7" s="2"/>
    </row>
    <row r="8" spans="2:10" s="2" customFormat="1" ht="12.75">
      <c r="B8" s="2" t="s">
        <v>74</v>
      </c>
      <c r="C8" s="53">
        <v>200</v>
      </c>
      <c r="D8" s="32" t="s">
        <v>75</v>
      </c>
      <c r="E8" s="63"/>
      <c r="F8" s="63"/>
      <c r="G8" s="63"/>
      <c r="H8" s="63"/>
      <c r="I8" s="63"/>
      <c r="J8" s="63"/>
    </row>
    <row r="9" spans="2:10" s="2" customFormat="1" ht="12.75">
      <c r="B9" s="2" t="s">
        <v>6</v>
      </c>
      <c r="C9" s="53">
        <v>95</v>
      </c>
      <c r="D9" s="32" t="s">
        <v>7</v>
      </c>
      <c r="E9" s="63"/>
      <c r="F9" s="63"/>
      <c r="G9" s="63"/>
      <c r="H9" s="63"/>
      <c r="I9" s="63"/>
      <c r="J9" s="63"/>
    </row>
    <row r="10" spans="2:10" s="2" customFormat="1" ht="12.75">
      <c r="B10" s="2" t="s">
        <v>8</v>
      </c>
      <c r="C10" s="53">
        <v>80</v>
      </c>
      <c r="D10" s="32" t="s">
        <v>7</v>
      </c>
      <c r="F10" s="63"/>
      <c r="G10" s="63"/>
      <c r="H10" s="63"/>
      <c r="I10" s="63"/>
      <c r="J10" s="63"/>
    </row>
    <row r="11" spans="1:11" ht="12.75">
      <c r="A11" s="9"/>
      <c r="B11" s="2"/>
      <c r="C11" s="4"/>
      <c r="D11" s="32"/>
      <c r="E11" s="5"/>
      <c r="F11" s="5"/>
      <c r="G11" s="5"/>
      <c r="H11" s="3"/>
      <c r="I11" s="2"/>
      <c r="J11" s="3"/>
      <c r="K11" s="9"/>
    </row>
    <row r="12" spans="2:11" ht="12.75">
      <c r="B12" s="1"/>
      <c r="C12" s="8"/>
      <c r="D12" s="1"/>
      <c r="E12" s="1"/>
      <c r="F12" s="1"/>
      <c r="G12" s="1"/>
      <c r="H12" s="1"/>
      <c r="I12" s="1"/>
      <c r="J12" s="1"/>
      <c r="K12" s="2"/>
    </row>
    <row r="13" spans="2:11" ht="12.75">
      <c r="B13" s="37" t="s">
        <v>9</v>
      </c>
      <c r="C13" s="3"/>
      <c r="D13" s="2"/>
      <c r="E13" s="2"/>
      <c r="F13" s="2"/>
      <c r="G13" s="2"/>
      <c r="H13" s="2"/>
      <c r="I13" s="2"/>
      <c r="J13" s="2"/>
      <c r="K13" s="2"/>
    </row>
    <row r="14" spans="2:11" ht="12.75">
      <c r="B14" s="2"/>
      <c r="C14" s="3"/>
      <c r="D14" s="4" t="s">
        <v>10</v>
      </c>
      <c r="E14" s="4"/>
      <c r="F14" s="4" t="s">
        <v>11</v>
      </c>
      <c r="G14" s="4"/>
      <c r="H14" s="4" t="s">
        <v>12</v>
      </c>
      <c r="I14" s="4"/>
      <c r="J14" s="4" t="s">
        <v>13</v>
      </c>
      <c r="K14" s="3"/>
    </row>
    <row r="15" spans="1:11" ht="12.75">
      <c r="A15" s="4" t="s">
        <v>14</v>
      </c>
      <c r="B15" s="2"/>
      <c r="C15" s="3"/>
      <c r="D15" s="20" t="s">
        <v>15</v>
      </c>
      <c r="E15" s="4"/>
      <c r="F15" s="20" t="s">
        <v>15</v>
      </c>
      <c r="G15" s="4"/>
      <c r="H15" s="20" t="s">
        <v>15</v>
      </c>
      <c r="I15" s="4"/>
      <c r="J15" s="20" t="s">
        <v>15</v>
      </c>
      <c r="K15" s="3"/>
    </row>
    <row r="16" spans="1:11" ht="12.75">
      <c r="A16" s="3" t="s">
        <v>16</v>
      </c>
      <c r="B16" s="2" t="s">
        <v>17</v>
      </c>
      <c r="C16" s="3"/>
      <c r="D16" s="54">
        <v>21</v>
      </c>
      <c r="E16" s="22"/>
      <c r="F16" s="54">
        <v>21</v>
      </c>
      <c r="G16" s="22"/>
      <c r="H16" s="54">
        <v>21</v>
      </c>
      <c r="I16" s="22"/>
      <c r="J16" s="54">
        <v>21</v>
      </c>
      <c r="K16" s="22"/>
    </row>
    <row r="17" spans="1:11" ht="12.75">
      <c r="A17" s="3" t="s">
        <v>18</v>
      </c>
      <c r="B17" s="2" t="s">
        <v>19</v>
      </c>
      <c r="C17" s="3"/>
      <c r="D17" s="54">
        <v>0</v>
      </c>
      <c r="E17" s="55"/>
      <c r="F17" s="54">
        <v>0</v>
      </c>
      <c r="G17" s="55"/>
      <c r="H17" s="54">
        <v>0</v>
      </c>
      <c r="I17" s="55"/>
      <c r="J17" s="54">
        <v>0</v>
      </c>
      <c r="K17" s="55"/>
    </row>
    <row r="18" spans="1:11" ht="12.75">
      <c r="A18" s="3" t="s">
        <v>20</v>
      </c>
      <c r="B18" s="2" t="s">
        <v>21</v>
      </c>
      <c r="C18" s="3"/>
      <c r="D18" s="54">
        <v>0</v>
      </c>
      <c r="E18" s="55"/>
      <c r="F18" s="54">
        <v>0</v>
      </c>
      <c r="G18" s="55"/>
      <c r="H18" s="54">
        <v>0</v>
      </c>
      <c r="I18" s="55"/>
      <c r="J18" s="54">
        <v>0</v>
      </c>
      <c r="K18" s="55"/>
    </row>
    <row r="19" spans="1:11" ht="12.75">
      <c r="A19" s="3"/>
      <c r="B19" s="2"/>
      <c r="C19" s="3"/>
      <c r="D19" s="16" t="s">
        <v>22</v>
      </c>
      <c r="E19" s="17"/>
      <c r="F19" s="16" t="s">
        <v>22</v>
      </c>
      <c r="G19" s="17"/>
      <c r="H19" s="16" t="s">
        <v>22</v>
      </c>
      <c r="I19" s="16"/>
      <c r="J19" s="16" t="s">
        <v>22</v>
      </c>
      <c r="K19" s="16"/>
    </row>
    <row r="20" spans="1:11" ht="12.75">
      <c r="A20" s="3" t="s">
        <v>23</v>
      </c>
      <c r="B20" s="2" t="s">
        <v>24</v>
      </c>
      <c r="D20" s="16"/>
      <c r="E20" s="19">
        <f>SUM(D16:D18)</f>
        <v>21</v>
      </c>
      <c r="F20" s="16"/>
      <c r="G20" s="19">
        <f>SUM(F16:F18)</f>
        <v>21</v>
      </c>
      <c r="H20" s="16"/>
      <c r="I20" s="19">
        <f>SUM(H16:H18)</f>
        <v>21</v>
      </c>
      <c r="J20" s="16"/>
      <c r="K20" s="19">
        <f>SUM(J16:J18)</f>
        <v>21</v>
      </c>
    </row>
    <row r="21" spans="1:11" ht="12.75">
      <c r="A21" s="3"/>
      <c r="B21" s="34"/>
      <c r="D21" s="16"/>
      <c r="E21" s="19"/>
      <c r="F21" s="16"/>
      <c r="G21" s="19"/>
      <c r="H21" s="16"/>
      <c r="I21" s="19"/>
      <c r="J21" s="16"/>
      <c r="K21" s="19"/>
    </row>
    <row r="22" spans="1:11" ht="12.75">
      <c r="A22" s="3" t="s">
        <v>25</v>
      </c>
      <c r="B22" s="2" t="s">
        <v>26</v>
      </c>
      <c r="C22" s="3"/>
      <c r="D22" s="16">
        <v>-174</v>
      </c>
      <c r="E22" s="19"/>
      <c r="F22" s="16">
        <v>-174</v>
      </c>
      <c r="G22" s="19"/>
      <c r="H22" s="16">
        <v>-174</v>
      </c>
      <c r="I22" s="19"/>
      <c r="J22" s="16">
        <v>-174</v>
      </c>
      <c r="K22" s="19"/>
    </row>
    <row r="23" spans="1:11" ht="12.75">
      <c r="A23" s="3" t="s">
        <v>27</v>
      </c>
      <c r="B23" s="2" t="s">
        <v>76</v>
      </c>
      <c r="C23" s="3"/>
      <c r="D23" s="35">
        <f>10*LOG10($C$8*1000)</f>
        <v>53.01029995663981</v>
      </c>
      <c r="E23" s="22"/>
      <c r="F23" s="35">
        <f>10*LOG10($C$8*1000)</f>
        <v>53.01029995663981</v>
      </c>
      <c r="G23" s="22"/>
      <c r="H23" s="35">
        <f>10*LOG10($C$8*1000)</f>
        <v>53.01029995663981</v>
      </c>
      <c r="I23" s="22"/>
      <c r="J23" s="35">
        <f>10*LOG10($C$8*1000)</f>
        <v>53.01029995663981</v>
      </c>
      <c r="K23" s="22"/>
    </row>
    <row r="24" spans="1:11" ht="12.75">
      <c r="A24" s="3" t="s">
        <v>28</v>
      </c>
      <c r="B24" s="2" t="s">
        <v>29</v>
      </c>
      <c r="C24" s="3"/>
      <c r="D24" s="54">
        <v>4</v>
      </c>
      <c r="E24" s="55"/>
      <c r="F24" s="54">
        <v>4</v>
      </c>
      <c r="G24" s="55"/>
      <c r="H24" s="54">
        <v>4</v>
      </c>
      <c r="I24" s="55"/>
      <c r="J24" s="54">
        <v>4</v>
      </c>
      <c r="K24" s="55"/>
    </row>
    <row r="25" spans="1:11" ht="12.75">
      <c r="A25" s="3" t="s">
        <v>30</v>
      </c>
      <c r="B25" s="2" t="s">
        <v>31</v>
      </c>
      <c r="C25" s="3"/>
      <c r="D25" s="64">
        <f>-10*LOG10(1-$C$10%)</f>
        <v>6.989700043360188</v>
      </c>
      <c r="E25" s="55"/>
      <c r="F25" s="64">
        <f>-10*LOG10(1-$C$10%)</f>
        <v>6.989700043360188</v>
      </c>
      <c r="G25" s="55"/>
      <c r="H25" s="64">
        <f>-10*LOG10(1-$C$10%)</f>
        <v>6.989700043360188</v>
      </c>
      <c r="I25" s="55"/>
      <c r="J25" s="64">
        <f>-10*LOG10(1-$C$10%)</f>
        <v>6.989700043360188</v>
      </c>
      <c r="K25" s="55"/>
    </row>
    <row r="26" spans="1:11" ht="12.75">
      <c r="A26" s="3"/>
      <c r="B26" s="2"/>
      <c r="C26" s="3"/>
      <c r="D26" s="16" t="s">
        <v>22</v>
      </c>
      <c r="E26" s="22"/>
      <c r="F26" s="16" t="s">
        <v>22</v>
      </c>
      <c r="G26" s="22"/>
      <c r="H26" s="16" t="s">
        <v>22</v>
      </c>
      <c r="I26" s="22"/>
      <c r="J26" s="16" t="s">
        <v>22</v>
      </c>
      <c r="K26" s="22"/>
    </row>
    <row r="27" spans="1:11" ht="12.75">
      <c r="A27" s="3" t="s">
        <v>32</v>
      </c>
      <c r="B27" s="2" t="s">
        <v>33</v>
      </c>
      <c r="C27" s="35"/>
      <c r="E27" s="33">
        <f>SUM(D22:D25)</f>
        <v>-110</v>
      </c>
      <c r="G27" s="33">
        <f>SUM(F22:F25)</f>
        <v>-110</v>
      </c>
      <c r="I27" s="33">
        <f>SUM(H22:H25)</f>
        <v>-110</v>
      </c>
      <c r="K27" s="33">
        <f>SUM(J22:J25)</f>
        <v>-110</v>
      </c>
    </row>
    <row r="28" spans="1:11" ht="12.75">
      <c r="A28" s="3" t="s">
        <v>34</v>
      </c>
      <c r="B28" s="2" t="s">
        <v>35</v>
      </c>
      <c r="C28" s="3"/>
      <c r="D28" s="57">
        <v>2.2</v>
      </c>
      <c r="E28" s="22"/>
      <c r="F28" s="57">
        <v>3.8</v>
      </c>
      <c r="G28" s="22"/>
      <c r="H28" s="57">
        <v>3.8</v>
      </c>
      <c r="I28" s="22"/>
      <c r="J28" s="57">
        <v>3.8</v>
      </c>
      <c r="K28" s="22"/>
    </row>
    <row r="29" spans="1:11" ht="12.75">
      <c r="A29" s="3"/>
      <c r="B29" s="2"/>
      <c r="C29" s="3"/>
      <c r="D29" s="16" t="s">
        <v>22</v>
      </c>
      <c r="E29" s="17"/>
      <c r="F29" s="16" t="s">
        <v>22</v>
      </c>
      <c r="G29" s="17"/>
      <c r="H29" s="16" t="s">
        <v>22</v>
      </c>
      <c r="I29" s="17"/>
      <c r="J29" s="16" t="s">
        <v>22</v>
      </c>
      <c r="K29" s="17"/>
    </row>
    <row r="30" spans="1:11" ht="12.75">
      <c r="A30" s="3" t="s">
        <v>36</v>
      </c>
      <c r="B30" s="2" t="s">
        <v>37</v>
      </c>
      <c r="D30" s="16"/>
      <c r="E30" s="19">
        <f>E27+D28</f>
        <v>-107.8</v>
      </c>
      <c r="F30" s="16"/>
      <c r="G30" s="19">
        <f>G27+F28</f>
        <v>-106.2</v>
      </c>
      <c r="H30" s="16"/>
      <c r="I30" s="19">
        <f>I27+H28</f>
        <v>-106.2</v>
      </c>
      <c r="J30" s="16"/>
      <c r="K30" s="19">
        <f>K27+J28</f>
        <v>-106.2</v>
      </c>
    </row>
    <row r="31" spans="1:11" ht="12.75">
      <c r="A31" s="3"/>
      <c r="B31" s="44"/>
      <c r="D31" s="16"/>
      <c r="E31" s="19"/>
      <c r="F31" s="16"/>
      <c r="G31" s="19"/>
      <c r="H31" s="16"/>
      <c r="I31" s="19"/>
      <c r="J31" s="16"/>
      <c r="K31" s="19"/>
    </row>
    <row r="32" spans="1:11" ht="12.75">
      <c r="A32" s="3" t="s">
        <v>38</v>
      </c>
      <c r="B32" s="20" t="s">
        <v>39</v>
      </c>
      <c r="C32" s="3"/>
      <c r="D32" s="56">
        <v>10</v>
      </c>
      <c r="E32" s="22"/>
      <c r="F32" s="56">
        <v>17</v>
      </c>
      <c r="G32" s="22"/>
      <c r="H32" s="56">
        <v>17</v>
      </c>
      <c r="I32" s="22"/>
      <c r="J32" s="56">
        <v>17</v>
      </c>
      <c r="K32" s="22"/>
    </row>
    <row r="33" spans="1:11" ht="12.75">
      <c r="A33" s="3" t="s">
        <v>40</v>
      </c>
      <c r="B33" s="2" t="s">
        <v>41</v>
      </c>
      <c r="C33" s="3"/>
      <c r="D33" s="56">
        <v>-2</v>
      </c>
      <c r="E33" s="55"/>
      <c r="F33" s="56">
        <v>-2</v>
      </c>
      <c r="G33" s="55"/>
      <c r="H33" s="56">
        <v>-2</v>
      </c>
      <c r="I33" s="55"/>
      <c r="J33" s="56">
        <v>-2</v>
      </c>
      <c r="K33" s="55"/>
    </row>
    <row r="34" spans="1:11" ht="12.75">
      <c r="A34" s="3" t="s">
        <v>42</v>
      </c>
      <c r="B34" s="38" t="s">
        <v>43</v>
      </c>
      <c r="C34" s="3"/>
      <c r="D34" s="56">
        <v>0</v>
      </c>
      <c r="E34" s="55"/>
      <c r="F34" s="56">
        <v>0</v>
      </c>
      <c r="G34" s="55"/>
      <c r="H34" s="56">
        <v>0</v>
      </c>
      <c r="I34" s="55"/>
      <c r="J34" s="56">
        <v>0</v>
      </c>
      <c r="K34" s="55"/>
    </row>
    <row r="35" spans="1:11" ht="12.75">
      <c r="A35" s="3" t="s">
        <v>44</v>
      </c>
      <c r="B35" s="38" t="s">
        <v>45</v>
      </c>
      <c r="C35" s="3"/>
      <c r="D35" s="31">
        <f>-D53</f>
        <v>-1.6448530004709028</v>
      </c>
      <c r="E35" s="22"/>
      <c r="F35" s="31">
        <f>-F53</f>
        <v>-1.6448530004709028</v>
      </c>
      <c r="G35" s="22"/>
      <c r="H35" s="31">
        <f>-H53</f>
        <v>-1.6448530004709028</v>
      </c>
      <c r="I35" s="22"/>
      <c r="J35" s="31">
        <f>-J53</f>
        <v>-1.6448530004709028</v>
      </c>
      <c r="K35" s="2"/>
    </row>
    <row r="36" spans="1:11" ht="12.75">
      <c r="A36" s="3" t="s">
        <v>46</v>
      </c>
      <c r="B36" s="2" t="s">
        <v>47</v>
      </c>
      <c r="C36" s="3"/>
      <c r="D36" s="55">
        <v>5</v>
      </c>
      <c r="E36" s="55"/>
      <c r="F36" s="55">
        <v>5</v>
      </c>
      <c r="G36" s="55"/>
      <c r="H36" s="55">
        <v>5</v>
      </c>
      <c r="I36" s="55"/>
      <c r="J36" s="55">
        <v>5</v>
      </c>
      <c r="K36" s="2"/>
    </row>
    <row r="37" spans="1:11" ht="12.75">
      <c r="A37" s="3" t="s">
        <v>48</v>
      </c>
      <c r="B37" s="39" t="s">
        <v>49</v>
      </c>
      <c r="C37" s="3"/>
      <c r="D37" s="55">
        <v>-15</v>
      </c>
      <c r="E37" s="55"/>
      <c r="F37" s="55">
        <v>-15</v>
      </c>
      <c r="G37" s="55"/>
      <c r="H37" s="55">
        <v>-12</v>
      </c>
      <c r="I37" s="55"/>
      <c r="J37" s="55">
        <v>-6</v>
      </c>
      <c r="K37" s="2"/>
    </row>
    <row r="38" spans="1:11" ht="12.75">
      <c r="A38" s="3"/>
      <c r="B38" s="2"/>
      <c r="C38" s="3"/>
      <c r="D38" s="16" t="s">
        <v>22</v>
      </c>
      <c r="E38" s="19"/>
      <c r="F38" s="16" t="s">
        <v>22</v>
      </c>
      <c r="G38" s="19"/>
      <c r="H38" s="16" t="s">
        <v>22</v>
      </c>
      <c r="I38" s="19"/>
      <c r="J38" s="16" t="s">
        <v>22</v>
      </c>
      <c r="K38" s="19"/>
    </row>
    <row r="39" spans="1:11" ht="12.75">
      <c r="A39" s="3" t="s">
        <v>50</v>
      </c>
      <c r="B39" s="20" t="s">
        <v>51</v>
      </c>
      <c r="D39" s="16"/>
      <c r="E39" s="58">
        <f>E20-E30+SUM(D32:D37)</f>
        <v>125.15514699952911</v>
      </c>
      <c r="F39" s="59"/>
      <c r="G39" s="58">
        <f>G20-G30+SUM(F32:F37)</f>
        <v>130.5551469995291</v>
      </c>
      <c r="H39" s="59"/>
      <c r="I39" s="58">
        <f>I20-I30+SUM(H32:H37)</f>
        <v>133.5551469995291</v>
      </c>
      <c r="J39" s="59"/>
      <c r="K39" s="58">
        <f>K20-K30+SUM(J32:J37)</f>
        <v>139.5551469995291</v>
      </c>
    </row>
    <row r="40" spans="1:11" ht="12.75">
      <c r="A40" s="3"/>
      <c r="B40" s="34"/>
      <c r="D40" s="2"/>
      <c r="E40" s="4"/>
      <c r="F40" s="2"/>
      <c r="G40" s="4"/>
      <c r="H40" s="2"/>
      <c r="I40" s="4"/>
      <c r="J40" s="2"/>
      <c r="K40" s="2"/>
    </row>
    <row r="41" spans="1:10" ht="12.75">
      <c r="A41" s="3" t="s">
        <v>52</v>
      </c>
      <c r="B41" s="21" t="s">
        <v>53</v>
      </c>
      <c r="C41" s="21"/>
      <c r="D41" s="62">
        <f>$D72</f>
        <v>0.8907950371108778</v>
      </c>
      <c r="F41" s="62">
        <f>$F72</f>
        <v>2.3890673055070817</v>
      </c>
      <c r="G41" s="62"/>
      <c r="H41" s="62">
        <f>$H72</f>
        <v>9.571857556734232</v>
      </c>
      <c r="I41" s="62"/>
      <c r="J41" s="62">
        <f>$J72</f>
        <v>14.08831159626934</v>
      </c>
    </row>
    <row r="42" spans="1:11" ht="12.75">
      <c r="A42" s="7"/>
      <c r="B42" s="9"/>
      <c r="C42" s="7"/>
      <c r="D42" s="10"/>
      <c r="E42" s="10"/>
      <c r="F42" s="6"/>
      <c r="G42" s="9"/>
      <c r="H42" s="9"/>
      <c r="I42" s="9"/>
      <c r="J42" s="9"/>
      <c r="K42" s="9"/>
    </row>
    <row r="43" spans="1:11" ht="12.75">
      <c r="A43" s="3"/>
      <c r="B43" s="1"/>
      <c r="C43" s="8"/>
      <c r="D43" s="1"/>
      <c r="E43" s="11"/>
      <c r="F43" s="11"/>
      <c r="G43" s="12"/>
      <c r="H43" s="1"/>
      <c r="I43" s="1"/>
      <c r="J43" s="1"/>
      <c r="K43" s="2"/>
    </row>
    <row r="44" spans="1:11" ht="12.75">
      <c r="A44" s="3"/>
      <c r="B44" s="21" t="s">
        <v>54</v>
      </c>
      <c r="C44" s="3"/>
      <c r="K44" s="3"/>
    </row>
    <row r="45" spans="1:11" ht="12.75">
      <c r="A45" s="3"/>
      <c r="K45" s="3"/>
    </row>
    <row r="46" spans="1:11" ht="12.75">
      <c r="A46" s="3"/>
      <c r="B46" s="2"/>
      <c r="C46" s="3"/>
      <c r="D46" s="4" t="s">
        <v>10</v>
      </c>
      <c r="E46" s="4"/>
      <c r="F46" s="4" t="s">
        <v>11</v>
      </c>
      <c r="G46" s="4"/>
      <c r="H46" s="4" t="s">
        <v>12</v>
      </c>
      <c r="I46" s="4"/>
      <c r="J46" s="4" t="s">
        <v>13</v>
      </c>
      <c r="K46" s="3"/>
    </row>
    <row r="47" spans="1:11" ht="12.75">
      <c r="A47" s="3"/>
      <c r="B47" s="2"/>
      <c r="C47" s="3"/>
      <c r="D47" s="20" t="s">
        <v>15</v>
      </c>
      <c r="E47" s="4"/>
      <c r="F47" s="20" t="s">
        <v>15</v>
      </c>
      <c r="G47" s="4"/>
      <c r="H47" s="20" t="s">
        <v>15</v>
      </c>
      <c r="I47" s="4"/>
      <c r="J47" s="20" t="s">
        <v>15</v>
      </c>
      <c r="K47" s="3"/>
    </row>
    <row r="48" spans="1:12" ht="12.75">
      <c r="A48" s="3"/>
      <c r="B48" s="2" t="s">
        <v>55</v>
      </c>
      <c r="D48" s="16">
        <f>(44.9-(6.55*LOG10(D70)))/10</f>
        <v>3.574349294319815</v>
      </c>
      <c r="E48" s="2"/>
      <c r="F48" s="16">
        <f>(44.9-(6.55*LOG10(F70)))/10</f>
        <v>3.574349294319815</v>
      </c>
      <c r="G48" s="2"/>
      <c r="H48" s="16">
        <f>(44.9-(6.55*LOG10(H70)))/10</f>
        <v>3.574349294319815</v>
      </c>
      <c r="I48" s="2"/>
      <c r="J48" s="16">
        <f>(44.9-(6.55*LOG10(J70)))/10</f>
        <v>3.574349294319815</v>
      </c>
      <c r="K48" s="2"/>
      <c r="L48" s="3"/>
    </row>
    <row r="49" spans="1:12" ht="12.75">
      <c r="A49" s="3"/>
      <c r="B49" s="38" t="s">
        <v>56</v>
      </c>
      <c r="D49" s="54">
        <v>1</v>
      </c>
      <c r="E49" s="2"/>
      <c r="F49" s="54">
        <v>1</v>
      </c>
      <c r="G49" s="2"/>
      <c r="H49" s="54">
        <v>1</v>
      </c>
      <c r="I49" s="2"/>
      <c r="J49" s="54">
        <v>1</v>
      </c>
      <c r="K49" s="2"/>
      <c r="L49" s="46"/>
    </row>
    <row r="50" spans="1:12" ht="12.75">
      <c r="A50" s="3"/>
      <c r="B50" s="2" t="s">
        <v>57</v>
      </c>
      <c r="D50" s="16">
        <f>D49/D48</f>
        <v>0.2797712024365252</v>
      </c>
      <c r="E50" s="2"/>
      <c r="F50" s="16">
        <f>F49/F48</f>
        <v>0.2797712024365252</v>
      </c>
      <c r="G50" s="2"/>
      <c r="H50" s="16">
        <f>H49/H48</f>
        <v>0.2797712024365252</v>
      </c>
      <c r="I50" s="2"/>
      <c r="J50" s="16">
        <f>J49/J48</f>
        <v>0.2797712024365252</v>
      </c>
      <c r="K50" s="2"/>
      <c r="L50" s="47"/>
    </row>
    <row r="51" spans="1:12" ht="12.75">
      <c r="A51" s="3"/>
      <c r="B51" s="2"/>
      <c r="D51" s="16"/>
      <c r="E51" s="2"/>
      <c r="F51" s="16"/>
      <c r="G51" s="2"/>
      <c r="H51" s="16"/>
      <c r="I51" s="2"/>
      <c r="J51" s="16"/>
      <c r="K51" s="2"/>
      <c r="L51" s="47"/>
    </row>
    <row r="52" spans="1:12" ht="12.75">
      <c r="A52" s="3"/>
      <c r="B52" s="2" t="s">
        <v>58</v>
      </c>
      <c r="C52" s="35">
        <f>$C$9</f>
        <v>95</v>
      </c>
      <c r="D52" t="s">
        <v>7</v>
      </c>
      <c r="E52" s="2"/>
      <c r="F52" s="35"/>
      <c r="G52" s="2"/>
      <c r="H52" s="35"/>
      <c r="I52" s="2"/>
      <c r="J52" s="35"/>
      <c r="K52" s="2"/>
      <c r="L52" s="4"/>
    </row>
    <row r="53" spans="1:12" ht="12.75">
      <c r="A53" s="3" t="s">
        <v>44</v>
      </c>
      <c r="B53" s="2" t="s">
        <v>45</v>
      </c>
      <c r="D53" s="18">
        <f>NORMINV($C$52%,0,D49)</f>
        <v>1.6448530004709028</v>
      </c>
      <c r="E53" s="2"/>
      <c r="F53" s="18">
        <f>NORMINV($C$52%,0,F49)</f>
        <v>1.6448530004709028</v>
      </c>
      <c r="G53" s="2"/>
      <c r="H53" s="18">
        <f>NORMINV($C$52%,0,H49)</f>
        <v>1.6448530004709028</v>
      </c>
      <c r="I53" s="2"/>
      <c r="J53" s="18">
        <f>NORMINV($C$52%,0,J49)</f>
        <v>1.6448530004709028</v>
      </c>
      <c r="K53" s="2"/>
      <c r="L53" s="2"/>
    </row>
    <row r="54" spans="1:12" ht="12.75">
      <c r="A54" s="3"/>
      <c r="B54" s="2"/>
      <c r="D54" s="18"/>
      <c r="E54" s="2"/>
      <c r="F54" s="18"/>
      <c r="G54" s="2"/>
      <c r="H54" s="18"/>
      <c r="I54" s="2"/>
      <c r="J54" s="18"/>
      <c r="K54" s="2"/>
      <c r="L54" s="2"/>
    </row>
    <row r="55" spans="1:12" ht="12.75">
      <c r="A55" s="3"/>
      <c r="B55" t="s">
        <v>59</v>
      </c>
      <c r="C55" s="3"/>
      <c r="D55" s="49">
        <f>0.5+0.5*ERF(D56/(D49*SQRT(2)))+0.5*EXP(2*(D49^2+21.8*D56*LOG10(EXP(1)))/(29.8^2*(LOG10(EXP(1))^2)))*(1-ERF((-29.8*D56*LOG10(EXP(1))-2*D49^2)/(-29.8*LOG10(EXP(1))*D49*SQRT(2))))</f>
        <v>1</v>
      </c>
      <c r="E55" s="50"/>
      <c r="F55" s="49">
        <f>0.5+0.5*ERF(F56/(F49*SQRT(2)))+0.5*EXP(2*(F49^2+21.8*F56*LOG10(EXP(1)))/(29.8^2*(LOG10(EXP(1))^2)))*(1-ERF((-29.8*F56*LOG10(EXP(1))-2*F49^2)/(-29.8*LOG10(EXP(1))*F49*SQRT(2))))</f>
        <v>1</v>
      </c>
      <c r="G55" s="51"/>
      <c r="H55" s="49">
        <f>0.5+0.5*ERF(H56/(H49*SQRT(2)))+0.5*EXP(2*(H49^2+21.8*H56*LOG10(EXP(1)))/(29.8^2*(LOG10(EXP(1))^2)))*(1-ERF((-29.8*H56*LOG10(EXP(1))-2*H49^2)/(-29.8*LOG10(EXP(1))*H49*SQRT(2))))</f>
        <v>1</v>
      </c>
      <c r="I55" s="51"/>
      <c r="J55" s="49">
        <f>0.5+0.5*ERF(J56/(J49*SQRT(2)))+0.5*EXP(2*(J49^2+21.8*J56*LOG10(EXP(1)))/(29.8^2*(LOG10(EXP(1))^2)))*(1-ERF((-29.8*J56*LOG10(EXP(1))-2*J49^2)/(-29.8*LOG10(EXP(1))*J49*SQRT(2))))</f>
        <v>1</v>
      </c>
      <c r="K55" s="2"/>
      <c r="L55" s="2"/>
    </row>
    <row r="56" spans="1:12" ht="12.75">
      <c r="A56" s="3"/>
      <c r="B56" s="2" t="s">
        <v>60</v>
      </c>
      <c r="D56" s="48">
        <v>14.463401026769665</v>
      </c>
      <c r="E56" t="s">
        <v>61</v>
      </c>
      <c r="F56" s="48">
        <v>14.463401026769665</v>
      </c>
      <c r="G56" s="2"/>
      <c r="H56" s="48">
        <v>14.463401026769665</v>
      </c>
      <c r="I56" s="2"/>
      <c r="J56" s="48">
        <v>14.463401026769665</v>
      </c>
      <c r="K56" s="2"/>
      <c r="L56" s="2"/>
    </row>
    <row r="57" spans="1:11" ht="12.75">
      <c r="A57" s="7"/>
      <c r="B57" s="9"/>
      <c r="C57" s="7"/>
      <c r="D57" s="9"/>
      <c r="E57" s="9"/>
      <c r="F57" s="6"/>
      <c r="G57" s="9"/>
      <c r="H57" s="6"/>
      <c r="I57" s="9"/>
      <c r="J57" s="6"/>
      <c r="K57" s="9"/>
    </row>
    <row r="58" spans="1:11" ht="12.75">
      <c r="A58" s="3"/>
      <c r="B58" s="1"/>
      <c r="C58" s="8"/>
      <c r="D58" s="1"/>
      <c r="E58" s="1"/>
      <c r="F58" s="12"/>
      <c r="G58" s="1"/>
      <c r="H58" s="12"/>
      <c r="I58" s="1"/>
      <c r="J58" s="1"/>
      <c r="K58" s="2"/>
    </row>
    <row r="59" spans="1:11" ht="12.75">
      <c r="A59" s="3"/>
      <c r="B59" s="21" t="s">
        <v>62</v>
      </c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3"/>
      <c r="B60" s="21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 t="s">
        <v>63</v>
      </c>
      <c r="C61" s="52">
        <v>1.5</v>
      </c>
      <c r="D61" s="2" t="s">
        <v>30</v>
      </c>
      <c r="E61" s="20"/>
      <c r="F61" s="2"/>
      <c r="G61" s="2"/>
      <c r="H61" s="2"/>
      <c r="I61" s="2"/>
      <c r="J61" s="2"/>
      <c r="K61" s="2"/>
    </row>
    <row r="62" spans="2:11" ht="12.75">
      <c r="B62" s="2"/>
      <c r="C62" s="52"/>
      <c r="D62" s="2"/>
      <c r="E62" s="20"/>
      <c r="F62" s="2"/>
      <c r="G62" s="2"/>
      <c r="H62" s="2"/>
      <c r="I62" s="2"/>
      <c r="J62" s="2"/>
      <c r="K62" s="2"/>
    </row>
    <row r="63" spans="1:11" ht="12.75">
      <c r="A63" s="3"/>
      <c r="B63" s="14" t="s">
        <v>64</v>
      </c>
      <c r="C63" s="15">
        <f>(1.1*LOG($C$7)-0.7)*$C$61-(1.56*LOG($C$7)-0.8)</f>
        <v>0.015445100598041606</v>
      </c>
      <c r="D63" s="15" t="s">
        <v>61</v>
      </c>
      <c r="F63" s="14"/>
      <c r="G63" s="15"/>
      <c r="H63" s="2"/>
      <c r="I63" s="2"/>
      <c r="K63" s="2"/>
    </row>
    <row r="64" spans="1:11" ht="12">
      <c r="A64" s="3"/>
      <c r="B64" s="40" t="s">
        <v>65</v>
      </c>
      <c r="C64" s="15">
        <f>3.2*(LOG(11.75*$C$61))^2-4.97</f>
        <v>-0.0009190469544941848</v>
      </c>
      <c r="D64" s="14" t="s">
        <v>61</v>
      </c>
      <c r="F64" s="14"/>
      <c r="G64" s="15"/>
      <c r="H64" s="2"/>
      <c r="I64" s="2"/>
      <c r="K64" s="2"/>
    </row>
    <row r="65" spans="1:11" ht="12">
      <c r="A65" s="3"/>
      <c r="B65" s="14" t="s">
        <v>66</v>
      </c>
      <c r="C65" s="15">
        <f>(2*(LOG($C$7/28))^2+5.4)</f>
        <v>9.913401815243667</v>
      </c>
      <c r="D65" s="14" t="s">
        <v>61</v>
      </c>
      <c r="F65" s="2"/>
      <c r="G65" s="2"/>
      <c r="I65" s="2"/>
      <c r="J65" s="2"/>
      <c r="K65" s="2"/>
    </row>
    <row r="66" spans="1:11" ht="12">
      <c r="A66" s="3"/>
      <c r="B66" s="14" t="s">
        <v>67</v>
      </c>
      <c r="C66" s="15">
        <f>4.78*(LOG($C$7))^2-18.33*LOG($C$7)+40.94</f>
        <v>28.45842992419783</v>
      </c>
      <c r="D66" s="14" t="s">
        <v>61</v>
      </c>
      <c r="F66" s="2"/>
      <c r="G66" s="2"/>
      <c r="I66" s="2"/>
      <c r="J66" s="2"/>
      <c r="K66" s="2"/>
    </row>
    <row r="67" spans="1:11" ht="13.5">
      <c r="A67" s="3"/>
      <c r="B67" s="2"/>
      <c r="D67" s="13"/>
      <c r="F67" s="13"/>
      <c r="H67" s="13"/>
      <c r="J67" s="13"/>
      <c r="K67" s="2"/>
    </row>
    <row r="68" spans="1:11" ht="12">
      <c r="A68" s="3"/>
      <c r="B68" s="2"/>
      <c r="D68" s="4" t="s">
        <v>10</v>
      </c>
      <c r="E68" s="4"/>
      <c r="F68" s="4" t="s">
        <v>11</v>
      </c>
      <c r="G68" s="4"/>
      <c r="H68" s="4" t="s">
        <v>12</v>
      </c>
      <c r="I68" s="4"/>
      <c r="J68" s="4" t="s">
        <v>13</v>
      </c>
      <c r="K68" s="3"/>
    </row>
    <row r="69" spans="1:11" ht="12">
      <c r="A69" s="3"/>
      <c r="B69" s="2"/>
      <c r="D69" s="20" t="s">
        <v>15</v>
      </c>
      <c r="E69" s="4"/>
      <c r="F69" s="20" t="s">
        <v>15</v>
      </c>
      <c r="G69" s="4"/>
      <c r="H69" s="20" t="s">
        <v>15</v>
      </c>
      <c r="I69" s="4"/>
      <c r="J69" s="20" t="s">
        <v>15</v>
      </c>
      <c r="K69" s="3"/>
    </row>
    <row r="70" spans="1:12" ht="12.75">
      <c r="A70" s="3"/>
      <c r="B70" s="14" t="s">
        <v>68</v>
      </c>
      <c r="D70" s="60">
        <v>25</v>
      </c>
      <c r="E70" s="2"/>
      <c r="F70" s="60">
        <v>25</v>
      </c>
      <c r="G70" s="2"/>
      <c r="H70" s="60">
        <v>25</v>
      </c>
      <c r="I70" s="2"/>
      <c r="J70" s="60">
        <v>25</v>
      </c>
      <c r="K70" s="2"/>
      <c r="L70" s="46"/>
    </row>
    <row r="71" spans="1:11" ht="12">
      <c r="A71" s="3"/>
      <c r="B71" s="14" t="s">
        <v>69</v>
      </c>
      <c r="D71" s="61">
        <f>$E$39</f>
        <v>125.15514699952911</v>
      </c>
      <c r="E71" s="2"/>
      <c r="F71" s="61">
        <f>$G$39</f>
        <v>130.5551469995291</v>
      </c>
      <c r="G71" s="2"/>
      <c r="H71" s="61">
        <f>$I$39</f>
        <v>133.5551469995291</v>
      </c>
      <c r="I71" s="2"/>
      <c r="J71" s="61">
        <f>$K$39</f>
        <v>139.5551469995291</v>
      </c>
      <c r="K71" s="2"/>
    </row>
    <row r="72" spans="1:11" ht="12">
      <c r="A72" s="3"/>
      <c r="B72" s="14" t="s">
        <v>70</v>
      </c>
      <c r="D72" s="61">
        <f>10^(($D$71+$C$64+$C$63-46.3-33.9*LOG($C$7)+13.82*LOG($D$70))/(44.9-6.55*LOG($D$70)))</f>
        <v>0.8907950371108778</v>
      </c>
      <c r="E72" s="2"/>
      <c r="F72" s="61">
        <f>10^(($F$71+$C$65+$C$63-46.3-33.9*LOG($C$7)+13.82*LOG($F$70))/(44.9-6.55*LOG($F$70)))</f>
        <v>2.3890673055070817</v>
      </c>
      <c r="G72" s="2"/>
      <c r="H72" s="61">
        <f>10^(($H$71+$C$66+$C$63-46.3-33.9*LOG($C$7)+13.82*LOG($H$70))/(44.9-6.55*LOG($H$70)))</f>
        <v>9.571857556734232</v>
      </c>
      <c r="I72" s="2"/>
      <c r="J72" s="61">
        <f>10^(($J$71+$C$66+$C$63-46.3-33.9*LOG($C$7)+13.82*LOG($J$70))/(44.9-6.55*LOG($J$70)))</f>
        <v>14.08831159626934</v>
      </c>
      <c r="K72" s="2"/>
    </row>
    <row r="73" spans="1:11" ht="12">
      <c r="A73" s="7"/>
      <c r="B73" s="9"/>
      <c r="C73" s="7"/>
      <c r="D73" s="9"/>
      <c r="E73" s="9"/>
      <c r="F73" s="7"/>
      <c r="G73" s="9"/>
      <c r="H73" s="6"/>
      <c r="I73" s="9"/>
      <c r="J73" s="9"/>
      <c r="K73" s="9"/>
    </row>
    <row r="74" spans="1:11" ht="12">
      <c r="A74" s="8"/>
      <c r="B74" s="1"/>
      <c r="C74" s="8"/>
      <c r="D74" s="1"/>
      <c r="E74" s="1"/>
      <c r="F74" s="8"/>
      <c r="G74" s="1"/>
      <c r="H74" s="12"/>
      <c r="I74" s="1"/>
      <c r="J74" s="1"/>
      <c r="K74" s="1"/>
    </row>
    <row r="75" spans="1:11" ht="12">
      <c r="A75" s="3"/>
      <c r="B75" s="2"/>
      <c r="C75" s="3"/>
      <c r="D75" s="2"/>
      <c r="E75" s="2"/>
      <c r="F75" s="2"/>
      <c r="G75" s="2"/>
      <c r="H75" s="2"/>
      <c r="I75" s="2"/>
      <c r="J75" s="2"/>
      <c r="K75" s="2"/>
    </row>
    <row r="76" spans="1:11" ht="13.5">
      <c r="A76" s="3"/>
      <c r="B76" s="41"/>
      <c r="C76" s="30"/>
      <c r="D76" s="20"/>
      <c r="E76" s="3"/>
      <c r="F76" s="2"/>
      <c r="G76" s="4"/>
      <c r="H76" s="2"/>
      <c r="I76" s="2"/>
      <c r="J76" s="2"/>
      <c r="K76" s="2"/>
    </row>
    <row r="77" spans="1:11" ht="12">
      <c r="A77" s="3"/>
      <c r="B77" s="2"/>
      <c r="C77" s="3"/>
      <c r="D77" s="2"/>
      <c r="E77" s="3"/>
      <c r="F77" s="2"/>
      <c r="G77" s="4"/>
      <c r="H77" s="2"/>
      <c r="I77" s="2"/>
      <c r="J77" s="2"/>
      <c r="K77" s="2"/>
    </row>
    <row r="78" spans="1:11" ht="1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3"/>
      <c r="B80" s="42"/>
      <c r="C80" s="3"/>
      <c r="D80" s="2"/>
      <c r="E80" s="2"/>
      <c r="F80" s="2"/>
      <c r="G80" s="2"/>
      <c r="H80" s="2"/>
      <c r="I80" s="2"/>
      <c r="J80" s="2"/>
      <c r="K80" s="2"/>
    </row>
    <row r="81" spans="1:11" ht="12">
      <c r="A81" s="3"/>
      <c r="B81" s="2"/>
      <c r="C81" s="3"/>
      <c r="D81" s="23"/>
      <c r="E81" s="23"/>
      <c r="F81" s="23"/>
      <c r="G81" s="23"/>
      <c r="H81" s="3"/>
      <c r="I81" s="2"/>
      <c r="J81" s="2"/>
      <c r="K81" s="2"/>
    </row>
    <row r="82" spans="1:11" ht="12">
      <c r="A82" s="3"/>
      <c r="B82" s="2"/>
      <c r="C82" s="3"/>
      <c r="D82" s="23"/>
      <c r="E82" s="23"/>
      <c r="F82" s="23"/>
      <c r="G82" s="23"/>
      <c r="H82" s="23"/>
      <c r="I82" s="2"/>
      <c r="J82" s="2"/>
      <c r="K82" s="2"/>
    </row>
    <row r="83" spans="1:11" ht="13.5">
      <c r="A83" s="3"/>
      <c r="B83" s="36"/>
      <c r="C83" s="21"/>
      <c r="D83" s="24"/>
      <c r="E83" s="24"/>
      <c r="F83" s="24"/>
      <c r="G83" s="24"/>
      <c r="H83" s="23"/>
      <c r="I83" s="2"/>
      <c r="J83" s="2"/>
      <c r="K83" s="2"/>
    </row>
    <row r="84" spans="1:11" ht="12">
      <c r="A84" s="3"/>
      <c r="B84" s="20"/>
      <c r="C84" s="3"/>
      <c r="D84" s="24"/>
      <c r="E84" s="24"/>
      <c r="F84" s="24"/>
      <c r="G84" s="24"/>
      <c r="H84" s="23"/>
      <c r="I84" s="2"/>
      <c r="J84" s="2"/>
      <c r="K84" s="2"/>
    </row>
    <row r="85" spans="1:11" ht="13.5">
      <c r="A85" s="3"/>
      <c r="B85" s="36"/>
      <c r="C85" s="3"/>
      <c r="D85" s="25"/>
      <c r="E85" s="25"/>
      <c r="F85" s="25"/>
      <c r="G85" s="25"/>
      <c r="H85" s="23"/>
      <c r="I85" s="2"/>
      <c r="J85" s="2"/>
      <c r="K85" s="2"/>
    </row>
    <row r="86" spans="1:11" ht="12">
      <c r="A86" s="3"/>
      <c r="B86" s="20"/>
      <c r="C86" s="3"/>
      <c r="D86" s="24"/>
      <c r="E86" s="24"/>
      <c r="F86" s="24"/>
      <c r="G86" s="24"/>
      <c r="H86" s="23"/>
      <c r="I86" s="2"/>
      <c r="J86" s="2"/>
      <c r="K86" s="2"/>
    </row>
    <row r="87" spans="1:11" ht="13.5">
      <c r="A87" s="3"/>
      <c r="B87" s="20"/>
      <c r="C87" s="3"/>
      <c r="D87" s="25"/>
      <c r="E87" s="25"/>
      <c r="F87" s="25"/>
      <c r="G87" s="25"/>
      <c r="H87" s="23"/>
      <c r="I87" s="2"/>
      <c r="J87" s="2"/>
      <c r="K87" s="2"/>
    </row>
    <row r="88" spans="1:11" ht="12">
      <c r="A88" s="3"/>
      <c r="B88" s="20"/>
      <c r="C88" s="3"/>
      <c r="D88" s="24"/>
      <c r="E88" s="24"/>
      <c r="F88" s="24"/>
      <c r="G88" s="24"/>
      <c r="H88" s="23"/>
      <c r="I88" s="2"/>
      <c r="J88" s="2"/>
      <c r="K88" s="2"/>
    </row>
    <row r="89" spans="1:11" ht="13.5">
      <c r="A89" s="3"/>
      <c r="B89" s="20"/>
      <c r="C89" s="3"/>
      <c r="D89" s="27"/>
      <c r="E89" s="27"/>
      <c r="F89" s="27"/>
      <c r="G89" s="29"/>
      <c r="H89" s="29"/>
      <c r="I89" s="2"/>
      <c r="J89" s="2"/>
      <c r="K89" s="2"/>
    </row>
    <row r="90" spans="1:11" ht="12">
      <c r="A90" s="3"/>
      <c r="B90" s="2"/>
      <c r="C90" s="3"/>
      <c r="D90" s="26"/>
      <c r="E90" s="26"/>
      <c r="F90" s="26"/>
      <c r="G90" s="26"/>
      <c r="H90" s="26"/>
      <c r="I90" s="2"/>
      <c r="J90" s="2"/>
      <c r="K90" s="2"/>
    </row>
    <row r="91" spans="1:11" ht="12">
      <c r="A91" s="3"/>
      <c r="B91" s="2"/>
      <c r="C91" s="3"/>
      <c r="D91" s="28"/>
      <c r="E91" s="28"/>
      <c r="F91" s="28"/>
      <c r="G91" s="28"/>
      <c r="H91" s="28"/>
      <c r="I91" s="2"/>
      <c r="J91" s="2"/>
      <c r="K91" s="2"/>
    </row>
    <row r="92" spans="1:11" ht="12">
      <c r="A92" s="3"/>
      <c r="B92" s="2"/>
      <c r="C92" s="3"/>
      <c r="D92" s="16"/>
      <c r="E92" s="19"/>
      <c r="F92" s="16"/>
      <c r="G92" s="19"/>
      <c r="H92" s="16"/>
      <c r="I92" s="19"/>
      <c r="J92" s="16"/>
      <c r="K92" s="2"/>
    </row>
    <row r="93" spans="1:11" ht="1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ht="12">
      <c r="A94" s="43"/>
    </row>
    <row r="95" ht="12">
      <c r="A95" s="43"/>
    </row>
    <row r="96" ht="12">
      <c r="A96" s="43"/>
    </row>
    <row r="97" ht="12">
      <c r="A97" s="43"/>
    </row>
    <row r="98" ht="12">
      <c r="A98" s="43"/>
    </row>
    <row r="99" ht="12">
      <c r="A99" s="43"/>
    </row>
    <row r="100" ht="12">
      <c r="A100" s="43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3"/>
    </row>
    <row r="112" ht="12">
      <c r="A112" s="43"/>
    </row>
    <row r="113" ht="12">
      <c r="A113" s="43"/>
    </row>
    <row r="114" ht="12">
      <c r="A114" s="43"/>
    </row>
    <row r="115" ht="12">
      <c r="A115" s="43"/>
    </row>
    <row r="116" ht="12">
      <c r="A116" s="43"/>
    </row>
    <row r="117" ht="12">
      <c r="A117" s="43"/>
    </row>
    <row r="118" ht="12">
      <c r="A118" s="43"/>
    </row>
    <row r="119" ht="12">
      <c r="A119" s="43"/>
    </row>
    <row r="120" ht="12">
      <c r="A120" s="43"/>
    </row>
    <row r="121" ht="12">
      <c r="A121" s="43"/>
    </row>
    <row r="122" ht="12">
      <c r="A122" s="43"/>
    </row>
    <row r="123" ht="12">
      <c r="A123" s="43"/>
    </row>
    <row r="124" ht="12">
      <c r="A124" s="43"/>
    </row>
    <row r="125" ht="12">
      <c r="A125" s="43"/>
    </row>
    <row r="126" ht="12">
      <c r="A126" s="43"/>
    </row>
    <row r="127" ht="12">
      <c r="A127" s="43"/>
    </row>
    <row r="128" ht="12">
      <c r="A128" s="43"/>
    </row>
    <row r="129" ht="12">
      <c r="A129" s="43"/>
    </row>
    <row r="130" ht="12">
      <c r="A130" s="43"/>
    </row>
    <row r="131" ht="12">
      <c r="A131" s="43"/>
    </row>
    <row r="132" ht="12">
      <c r="A132" s="43"/>
    </row>
    <row r="133" ht="12">
      <c r="A133" s="43"/>
    </row>
    <row r="134" ht="12">
      <c r="A134" s="43"/>
    </row>
    <row r="135" ht="12">
      <c r="A135" s="43"/>
    </row>
    <row r="136" ht="12">
      <c r="A136" s="43"/>
    </row>
    <row r="137" ht="12">
      <c r="A137" s="43"/>
    </row>
    <row r="138" ht="12">
      <c r="A138" s="43"/>
    </row>
    <row r="139" ht="12">
      <c r="A139" s="43"/>
    </row>
    <row r="140" ht="12">
      <c r="A140" s="43"/>
    </row>
    <row r="141" ht="12">
      <c r="A141" s="43"/>
    </row>
    <row r="142" ht="12">
      <c r="A142" s="43"/>
    </row>
    <row r="143" ht="12">
      <c r="A143" s="43"/>
    </row>
    <row r="144" ht="12">
      <c r="A144" s="43"/>
    </row>
    <row r="145" ht="12">
      <c r="A145" s="43"/>
    </row>
    <row r="146" ht="12">
      <c r="A146" s="43"/>
    </row>
    <row r="147" ht="12">
      <c r="A147" s="43"/>
    </row>
    <row r="148" ht="12">
      <c r="A148" s="43"/>
    </row>
    <row r="149" ht="12">
      <c r="A149" s="43"/>
    </row>
    <row r="150" ht="12">
      <c r="A150" s="43"/>
    </row>
    <row r="151" ht="12">
      <c r="A151" s="43"/>
    </row>
    <row r="152" ht="12">
      <c r="A152" s="43"/>
    </row>
    <row r="153" ht="12">
      <c r="A153" s="43"/>
    </row>
    <row r="154" ht="12">
      <c r="A154" s="43"/>
    </row>
    <row r="155" ht="12">
      <c r="A155" s="43"/>
    </row>
    <row r="156" ht="12">
      <c r="A156" s="43"/>
    </row>
    <row r="157" ht="12">
      <c r="A157" s="43"/>
    </row>
    <row r="158" ht="12">
      <c r="A158" s="43"/>
    </row>
    <row r="159" ht="12">
      <c r="A159" s="43"/>
    </row>
    <row r="160" ht="12">
      <c r="A160" s="43"/>
    </row>
    <row r="161" ht="12">
      <c r="A161" s="43"/>
    </row>
    <row r="162" ht="12">
      <c r="A162" s="43"/>
    </row>
    <row r="163" ht="12">
      <c r="A163" s="43"/>
    </row>
    <row r="164" ht="12">
      <c r="A164" s="43"/>
    </row>
    <row r="165" ht="12">
      <c r="A165" s="43"/>
    </row>
    <row r="166" ht="12">
      <c r="A166" s="43"/>
    </row>
    <row r="167" ht="12">
      <c r="A167" s="43"/>
    </row>
    <row r="168" ht="12">
      <c r="A168" s="43"/>
    </row>
    <row r="169" ht="12">
      <c r="A169" s="43"/>
    </row>
    <row r="170" ht="12">
      <c r="A170" s="43"/>
    </row>
    <row r="171" ht="12">
      <c r="A171" s="43"/>
    </row>
    <row r="172" ht="12">
      <c r="A172" s="43"/>
    </row>
    <row r="173" ht="12">
      <c r="A173" s="43"/>
    </row>
    <row r="174" ht="12">
      <c r="A174" s="43"/>
    </row>
    <row r="175" ht="12">
      <c r="A175" s="43"/>
    </row>
    <row r="176" ht="12">
      <c r="A176" s="43"/>
    </row>
    <row r="177" ht="12">
      <c r="A177" s="43"/>
    </row>
    <row r="178" ht="12">
      <c r="A178" s="43"/>
    </row>
    <row r="179" ht="12">
      <c r="A179" s="43"/>
    </row>
    <row r="180" ht="12">
      <c r="A180" s="43"/>
    </row>
    <row r="181" ht="12">
      <c r="A181" s="43"/>
    </row>
    <row r="182" ht="12">
      <c r="A182" s="43"/>
    </row>
    <row r="183" ht="12">
      <c r="A183" s="43"/>
    </row>
    <row r="184" ht="12">
      <c r="A184" s="43"/>
    </row>
    <row r="185" ht="12">
      <c r="A185" s="43"/>
    </row>
    <row r="186" ht="12">
      <c r="A186" s="43"/>
    </row>
    <row r="187" ht="12">
      <c r="A187" s="43"/>
    </row>
    <row r="188" ht="12">
      <c r="A188" s="43"/>
    </row>
    <row r="189" ht="12">
      <c r="A189" s="43"/>
    </row>
    <row r="190" ht="12">
      <c r="A190" s="43"/>
    </row>
    <row r="191" ht="12">
      <c r="A191" s="43"/>
    </row>
    <row r="192" ht="12">
      <c r="A192" s="43"/>
    </row>
    <row r="193" ht="12">
      <c r="A193" s="43"/>
    </row>
    <row r="194" ht="12">
      <c r="A194" s="43"/>
    </row>
    <row r="195" ht="12">
      <c r="A195" s="43"/>
    </row>
    <row r="196" ht="12">
      <c r="A196" s="43"/>
    </row>
    <row r="197" ht="12">
      <c r="A197" s="43"/>
    </row>
    <row r="198" ht="12">
      <c r="A198" s="43"/>
    </row>
    <row r="199" ht="12">
      <c r="A199" s="43"/>
    </row>
    <row r="200" ht="12">
      <c r="A200" s="43"/>
    </row>
    <row r="201" ht="12">
      <c r="A201" s="43"/>
    </row>
    <row r="202" ht="12">
      <c r="A202" s="43"/>
    </row>
    <row r="203" ht="12">
      <c r="A203" s="43"/>
    </row>
    <row r="204" ht="12">
      <c r="A204" s="43"/>
    </row>
    <row r="205" ht="12">
      <c r="A205" s="43"/>
    </row>
    <row r="206" ht="12">
      <c r="A206" s="43"/>
    </row>
    <row r="207" ht="12">
      <c r="A207" s="43"/>
    </row>
    <row r="208" ht="12">
      <c r="A208" s="43"/>
    </row>
    <row r="209" ht="12">
      <c r="A209" s="43"/>
    </row>
    <row r="210" ht="12">
      <c r="A210" s="43"/>
    </row>
    <row r="211" ht="12">
      <c r="A211" s="43"/>
    </row>
    <row r="212" ht="12">
      <c r="A212" s="43"/>
    </row>
    <row r="213" ht="12">
      <c r="A213" s="43"/>
    </row>
    <row r="214" ht="12">
      <c r="A214" s="43"/>
    </row>
    <row r="215" ht="12">
      <c r="A215" s="43"/>
    </row>
    <row r="216" ht="12">
      <c r="A216" s="43"/>
    </row>
    <row r="217" ht="12">
      <c r="A217" s="43"/>
    </row>
    <row r="218" ht="12">
      <c r="A218" s="43"/>
    </row>
    <row r="219" ht="12">
      <c r="A219" s="43"/>
    </row>
    <row r="220" ht="12">
      <c r="A220" s="43"/>
    </row>
    <row r="221" ht="12">
      <c r="A221" s="43"/>
    </row>
    <row r="222" ht="12">
      <c r="A222" s="43"/>
    </row>
    <row r="223" ht="12">
      <c r="A223" s="43"/>
    </row>
    <row r="224" ht="12">
      <c r="A224" s="43"/>
    </row>
    <row r="225" ht="12">
      <c r="A225" s="43"/>
    </row>
    <row r="226" ht="12">
      <c r="A226" s="43"/>
    </row>
    <row r="227" ht="12">
      <c r="A227" s="43"/>
    </row>
    <row r="228" ht="12">
      <c r="A228" s="43"/>
    </row>
    <row r="229" ht="12">
      <c r="A229" s="43"/>
    </row>
    <row r="230" ht="12">
      <c r="A230" s="43"/>
    </row>
  </sheetData>
  <printOptions horizontalCentered="1" verticalCentered="1"/>
  <pageMargins left="0.35433070866141736" right="0.1968503937007874" top="0.5511811023622047" bottom="0.3937007874015748" header="0.4724409448818898" footer="0.3937007874015748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gstefa</cp:lastModifiedBy>
  <cp:lastPrinted>2001-12-18T11:42:09Z</cp:lastPrinted>
  <dcterms:created xsi:type="dcterms:W3CDTF">1999-03-26T13:45:02Z</dcterms:created>
  <dcterms:modified xsi:type="dcterms:W3CDTF">2003-03-31T11:25:25Z</dcterms:modified>
  <cp:category/>
  <cp:version/>
  <cp:contentType/>
  <cp:contentStatus/>
</cp:coreProperties>
</file>