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2FBE9658-DB85-4C67-B827-DA21F008C996}" xr6:coauthVersionLast="47" xr6:coauthVersionMax="47" xr10:uidLastSave="{00000000-0000-0000-0000-000000000000}"/>
  <bookViews>
    <workbookView xWindow="-110" yWindow="-110" windowWidth="19420" windowHeight="10300" xr2:uid="{D3731406-DFB4-45D4-93A3-25BE4D090BA5}"/>
  </bookViews>
  <sheets>
    <sheet name="Title" sheetId="1" r:id="rId1"/>
    <sheet name="Tool" sheetId="4" r:id="rId2"/>
    <sheet name="Standard" sheetId="6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6" l="1"/>
  <c r="K18" i="6"/>
  <c r="L17" i="6"/>
  <c r="K17" i="6"/>
  <c r="D4" i="6" a="1"/>
  <c r="D9" i="6" s="1"/>
  <c r="E55" i="4"/>
  <c r="E54" i="4"/>
  <c r="E53" i="4"/>
  <c r="E52" i="4"/>
  <c r="E48" i="4"/>
  <c r="E47" i="4"/>
  <c r="E46" i="4"/>
  <c r="E45" i="4"/>
  <c r="J35" i="4"/>
  <c r="I35" i="4"/>
  <c r="J34" i="4"/>
  <c r="I34" i="4"/>
  <c r="E9" i="6" l="1"/>
  <c r="D6" i="6"/>
  <c r="D10" i="6"/>
  <c r="E6" i="6"/>
  <c r="E10" i="6"/>
  <c r="E7" i="6"/>
  <c r="E11" i="6"/>
  <c r="D4" i="6"/>
  <c r="D8" i="6"/>
  <c r="E4" i="6"/>
  <c r="E8" i="6"/>
  <c r="E5" i="6"/>
  <c r="D7" i="6"/>
  <c r="D11" i="6"/>
  <c r="D5" i="6"/>
  <c r="L15" i="6" l="1"/>
  <c r="E41" i="4"/>
  <c r="E40" i="4"/>
  <c r="J32" i="4"/>
  <c r="H30" i="4"/>
  <c r="J30" i="4" s="1"/>
  <c r="H29" i="4"/>
  <c r="J29" i="4" s="1"/>
  <c r="H24" i="4"/>
  <c r="G24" i="4"/>
  <c r="F24" i="4"/>
  <c r="E24" i="4"/>
  <c r="H23" i="4"/>
  <c r="F34" i="4" s="1"/>
  <c r="G23" i="4"/>
  <c r="F23" i="4"/>
  <c r="H25" i="4" s="1"/>
  <c r="F29" i="4" s="1"/>
  <c r="E23" i="4"/>
  <c r="B17" i="4"/>
  <c r="A17" i="4"/>
  <c r="B16" i="4"/>
  <c r="A16" i="4"/>
  <c r="B15" i="4"/>
  <c r="A15" i="4"/>
  <c r="M11" i="4"/>
  <c r="L11" i="4"/>
  <c r="M10" i="4"/>
  <c r="L10" i="4"/>
  <c r="M9" i="4"/>
  <c r="L9" i="4"/>
  <c r="M8" i="4"/>
  <c r="L8" i="4"/>
  <c r="M7" i="4"/>
  <c r="M6" i="4"/>
  <c r="L6" i="4"/>
  <c r="L7" i="4" s="1"/>
  <c r="M5" i="4"/>
  <c r="L5" i="4"/>
  <c r="G7" i="6" l="1"/>
  <c r="G6" i="6"/>
  <c r="F35" i="4"/>
  <c r="G34" i="4"/>
  <c r="G29" i="4"/>
  <c r="F30" i="4"/>
  <c r="I25" i="4"/>
  <c r="H34" i="4"/>
  <c r="K30" i="4"/>
  <c r="L30" i="4"/>
  <c r="M34" i="4" l="1"/>
  <c r="N34" i="4"/>
  <c r="N35" i="4" s="1"/>
  <c r="G35" i="4"/>
  <c r="J7" i="6"/>
  <c r="I7" i="6"/>
  <c r="H7" i="6"/>
  <c r="H35" i="4"/>
  <c r="I6" i="6"/>
  <c r="H6" i="6"/>
  <c r="J6" i="6"/>
  <c r="G30" i="4"/>
  <c r="I30" i="4" s="1"/>
  <c r="M30" i="4" s="1"/>
  <c r="N29" i="4"/>
  <c r="N30" i="4" s="1"/>
  <c r="I29" i="4"/>
  <c r="M29" i="4" s="1"/>
  <c r="K35" i="4" l="1"/>
  <c r="L35" i="4"/>
  <c r="M35" i="4"/>
  <c r="J17" i="6"/>
  <c r="H17" i="6"/>
  <c r="H18" i="6" s="1"/>
  <c r="J8" i="6"/>
  <c r="H12" i="6" s="1"/>
  <c r="H13" i="6" s="1"/>
  <c r="J12" i="6"/>
  <c r="I12" i="6" l="1"/>
  <c r="I13" i="6" s="1"/>
  <c r="I17" i="6"/>
  <c r="P17" i="6" s="1"/>
  <c r="P18" i="6" s="1"/>
  <c r="K8" i="6"/>
  <c r="O17" i="6"/>
  <c r="J18" i="6"/>
  <c r="L12" i="6"/>
  <c r="J13" i="6"/>
  <c r="L13" i="6" s="1"/>
  <c r="K12" i="6" l="1"/>
  <c r="O12" i="6" s="1"/>
  <c r="P12" i="6"/>
  <c r="P13" i="6" s="1"/>
  <c r="I18" i="6"/>
  <c r="O18" i="6"/>
  <c r="M18" i="6"/>
  <c r="N18" i="6"/>
  <c r="N13" i="6"/>
  <c r="M13" i="6"/>
  <c r="K13" i="6"/>
  <c r="O13" i="6" s="1"/>
</calcChain>
</file>

<file path=xl/sharedStrings.xml><?xml version="1.0" encoding="utf-8"?>
<sst xmlns="http://schemas.openxmlformats.org/spreadsheetml/2006/main" count="147" uniqueCount="67">
  <si>
    <t>T test: two independent samples</t>
  </si>
  <si>
    <t>New</t>
  </si>
  <si>
    <t>Old</t>
  </si>
  <si>
    <t>Box Plot</t>
  </si>
  <si>
    <t>t-Test: Two-Sample Assuming Equal Variances</t>
  </si>
  <si>
    <t>T Test: Two Independent Samples</t>
  </si>
  <si>
    <t>SUMMARY</t>
  </si>
  <si>
    <t>Hyp Mean Diff</t>
  </si>
  <si>
    <t>Min</t>
  </si>
  <si>
    <t>Mean</t>
  </si>
  <si>
    <t>Groups</t>
  </si>
  <si>
    <t>Count</t>
  </si>
  <si>
    <t>Variance</t>
  </si>
  <si>
    <t>Cohen d</t>
  </si>
  <si>
    <t>Q1-Min</t>
  </si>
  <si>
    <t>Med-Q1</t>
  </si>
  <si>
    <t>Observations</t>
  </si>
  <si>
    <t>Q3-Med</t>
  </si>
  <si>
    <t>Pooled Variance</t>
  </si>
  <si>
    <t>Pooled</t>
  </si>
  <si>
    <t>Max-Q3</t>
  </si>
  <si>
    <t>Hypothesized Mean Difference</t>
  </si>
  <si>
    <t>df</t>
  </si>
  <si>
    <t>T TEST: Equal Variances</t>
  </si>
  <si>
    <t>Alpha</t>
  </si>
  <si>
    <t>t Stat</t>
  </si>
  <si>
    <t xml:space="preserve"> </t>
  </si>
  <si>
    <t>std err</t>
  </si>
  <si>
    <t>t-stat</t>
  </si>
  <si>
    <t>p-value</t>
  </si>
  <si>
    <t>t-crit</t>
  </si>
  <si>
    <t>lower</t>
  </si>
  <si>
    <t>upper</t>
  </si>
  <si>
    <t>sig</t>
  </si>
  <si>
    <t>effect r</t>
  </si>
  <si>
    <t>P(T&lt;=t) one-tail</t>
  </si>
  <si>
    <t>One Tail</t>
  </si>
  <si>
    <t>t Critical one-tail</t>
  </si>
  <si>
    <t>Two Tail</t>
  </si>
  <si>
    <t>P(T&lt;=t) two-tail</t>
  </si>
  <si>
    <t>size</t>
  </si>
  <si>
    <t>t Critical two-tail</t>
  </si>
  <si>
    <t>T TEST: Unequal Variances</t>
  </si>
  <si>
    <t>mean</t>
  </si>
  <si>
    <t>variance</t>
  </si>
  <si>
    <t>t-Test: Two-Sample Assuming Unequal Variances</t>
  </si>
  <si>
    <t>TTEST</t>
  </si>
  <si>
    <t>=T.TEST(A4:A13,B4:B13,2,3)</t>
  </si>
  <si>
    <t>=T.TEST(A4:A13,B4:B13,2,2)</t>
  </si>
  <si>
    <t>Pooled values - equal sample size</t>
  </si>
  <si>
    <t>=VAR_POOLED(A4:A13,B4:B13)</t>
  </si>
  <si>
    <t>=STDEV_POOLED(A4:A13,B4:B13)</t>
  </si>
  <si>
    <t>=STDERR_POOLED(A4:A13,B4:B13)</t>
  </si>
  <si>
    <t>=DF_POOLED(A4:A13,B4:B13)</t>
  </si>
  <si>
    <t>Pooled values - unequal sample size</t>
  </si>
  <si>
    <t>=VAR_POOLED(A4:A13,B4:B12)</t>
  </si>
  <si>
    <t>=STDEV_POOLED(A4:A13,B4:B12)</t>
  </si>
  <si>
    <t>=STDERR_POOLED(A4:A13,B4:B12)</t>
  </si>
  <si>
    <t>=DF_POOLED(A4:A13,B4:B12)</t>
  </si>
  <si>
    <t>t-test data in standard format</t>
  </si>
  <si>
    <t>Reformatted Data</t>
  </si>
  <si>
    <t>Type</t>
  </si>
  <si>
    <t>Data</t>
  </si>
  <si>
    <t>Real Statistics Using Excel</t>
  </si>
  <si>
    <t>Updated</t>
  </si>
  <si>
    <t>Copyright © 2013 - 2022 Charles Zaiontz</t>
  </si>
  <si>
    <t>t-Test Analysis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</si>
</sst>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0" xfId="0" quotePrefix="1"/>
    <xf numFmtId="0" fontId="0" fillId="0" borderId="15" xfId="0" applyBorder="1"/>
    <xf numFmtId="0" fontId="0" fillId="0" borderId="14" xfId="0" applyBorder="1" applyAlignment="1">
      <alignment horizontal="center"/>
    </xf>
    <xf numFmtId="0" fontId="0" fillId="0" borderId="16" xfId="0" applyBorder="1"/>
    <xf numFmtId="0" fontId="0" fillId="0" borderId="16" xfId="0" quotePrefix="1" applyBorder="1"/>
    <xf numFmtId="0" fontId="0" fillId="0" borderId="11" xfId="0" quotePrefix="1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Tool!$K$6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Tool!$L$5:$M$5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Tool!$L$6:$M$6</c:f>
              <c:numCache>
                <c:formatCode>General</c:formatCode>
                <c:ptCount val="2"/>
                <c:pt idx="0">
                  <c:v>2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5F-4121-93EE-B1F24FCE6707}"/>
            </c:ext>
          </c:extLst>
        </c:ser>
        <c:ser>
          <c:idx val="1"/>
          <c:order val="1"/>
          <c:tx>
            <c:strRef>
              <c:f>Tool!$K$7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Tool!$L$5:$M$5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Tool!$L$7:$M$7</c:f>
              <c:numCache>
                <c:formatCode>General</c:formatCode>
                <c:ptCount val="2"/>
                <c:pt idx="0">
                  <c:v>7.75</c:v>
                </c:pt>
                <c:pt idx="1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5F-4121-93EE-B1F24FCE6707}"/>
            </c:ext>
          </c:extLst>
        </c:ser>
        <c:ser>
          <c:idx val="2"/>
          <c:order val="2"/>
          <c:tx>
            <c:strRef>
              <c:f>Tool!$K$8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Tool!$L$5:$M$5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Tool!$L$8:$M$8</c:f>
              <c:numCache>
                <c:formatCode>General</c:formatCode>
                <c:ptCount val="2"/>
                <c:pt idx="0">
                  <c:v>10.75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5F-4121-93EE-B1F24FCE6707}"/>
            </c:ext>
          </c:extLst>
        </c:ser>
        <c:ser>
          <c:idx val="3"/>
          <c:order val="3"/>
          <c:tx>
            <c:strRef>
              <c:f>Tool!$K$9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Tool!$L$10:$M$10</c:f>
                <c:numCache>
                  <c:formatCode>General</c:formatCode>
                  <c:ptCount val="2"/>
                  <c:pt idx="0">
                    <c:v>12.75</c:v>
                  </c:pt>
                  <c:pt idx="1">
                    <c:v>4.5</c:v>
                  </c:pt>
                </c:numCache>
              </c:numRef>
            </c:plus>
          </c:errBars>
          <c:cat>
            <c:strRef>
              <c:f>Tool!$L$5:$M$5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Tool!$L$9:$M$9</c:f>
              <c:numCache>
                <c:formatCode>General</c:formatCode>
                <c:ptCount val="2"/>
                <c:pt idx="0">
                  <c:v>6.75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5F-4121-93EE-B1F24FCE6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2946176"/>
        <c:axId val="132964352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28575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Tool!$L$11:$M$11</c:f>
              <c:numCache>
                <c:formatCode>General</c:formatCode>
                <c:ptCount val="2"/>
                <c:pt idx="0">
                  <c:v>19.8</c:v>
                </c:pt>
                <c:pt idx="1">
                  <c:v>11.1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35F-4121-93EE-B1F24FCE6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946176"/>
        <c:axId val="132964352"/>
      </c:scatterChart>
      <c:catAx>
        <c:axId val="132946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2964352"/>
        <c:crosses val="autoZero"/>
        <c:auto val="1"/>
        <c:lblAlgn val="ctr"/>
        <c:lblOffset val="100"/>
        <c:noMultiLvlLbl val="0"/>
      </c:catAx>
      <c:valAx>
        <c:axId val="1329643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2946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80961</xdr:colOff>
      <xdr:row>2</xdr:row>
      <xdr:rowOff>42862</xdr:rowOff>
    </xdr:from>
    <xdr:to>
      <xdr:col>9</xdr:col>
      <xdr:colOff>542924</xdr:colOff>
      <xdr:row>15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CF24DE-CEBD-4F65-BDF7-08DF96D7CD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44A33-C493-4A0B-8C12-6BE69BF87F87}">
  <sheetPr codeName="Sheet1"/>
  <dimension ref="A1:B6"/>
  <sheetViews>
    <sheetView tabSelected="1" workbookViewId="0"/>
  </sheetViews>
  <sheetFormatPr defaultRowHeight="14.5" x14ac:dyDescent="0.35"/>
  <cols>
    <col min="2" max="2" width="8.90625" bestFit="1" customWidth="1"/>
  </cols>
  <sheetData>
    <row r="1" spans="1:2" x14ac:dyDescent="0.35">
      <c r="A1" t="s">
        <v>63</v>
      </c>
    </row>
    <row r="2" spans="1:2" x14ac:dyDescent="0.35">
      <c r="A2" t="s">
        <v>66</v>
      </c>
    </row>
    <row r="4" spans="1:2" x14ac:dyDescent="0.35">
      <c r="A4" t="s">
        <v>64</v>
      </c>
      <c r="B4" s="23">
        <v>44750</v>
      </c>
    </row>
    <row r="6" spans="1:2" x14ac:dyDescent="0.35">
      <c r="A6" s="24" t="s">
        <v>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DC6FD-B9AE-49F7-974D-DBFF14FA784F}">
  <sheetPr codeName="Sheet28"/>
  <dimension ref="A1:R55"/>
  <sheetViews>
    <sheetView workbookViewId="0"/>
  </sheetViews>
  <sheetFormatPr defaultRowHeight="14.5" x14ac:dyDescent="0.35"/>
  <cols>
    <col min="16" max="16" width="28.81640625" customWidth="1"/>
    <col min="19" max="19" width="10.1796875" customWidth="1"/>
  </cols>
  <sheetData>
    <row r="1" spans="1:15" x14ac:dyDescent="0.35">
      <c r="A1" s="1" t="s">
        <v>0</v>
      </c>
    </row>
    <row r="3" spans="1:15" x14ac:dyDescent="0.35">
      <c r="A3" s="19" t="s">
        <v>1</v>
      </c>
      <c r="B3" s="19" t="s">
        <v>2</v>
      </c>
      <c r="K3" t="s">
        <v>3</v>
      </c>
      <c r="O3" s="3"/>
    </row>
    <row r="4" spans="1:15" x14ac:dyDescent="0.35">
      <c r="A4" s="3">
        <v>20</v>
      </c>
      <c r="B4" s="3">
        <v>12</v>
      </c>
    </row>
    <row r="5" spans="1:15" x14ac:dyDescent="0.35">
      <c r="A5" s="3">
        <v>32</v>
      </c>
      <c r="B5" s="3">
        <v>8</v>
      </c>
      <c r="L5" s="4" t="str">
        <f>A3</f>
        <v>New</v>
      </c>
      <c r="M5" s="4" t="str">
        <f>B3</f>
        <v>Old</v>
      </c>
    </row>
    <row r="6" spans="1:15" x14ac:dyDescent="0.35">
      <c r="A6" s="3">
        <v>2</v>
      </c>
      <c r="B6" s="3">
        <v>6</v>
      </c>
      <c r="K6" t="s">
        <v>8</v>
      </c>
      <c r="L6" s="6">
        <f>MIN(A4:A13)</f>
        <v>2</v>
      </c>
      <c r="M6" s="7">
        <f>MIN(B4:B13)</f>
        <v>4</v>
      </c>
    </row>
    <row r="7" spans="1:15" x14ac:dyDescent="0.35">
      <c r="A7" s="3">
        <v>25</v>
      </c>
      <c r="B7" s="3">
        <v>16</v>
      </c>
      <c r="K7" t="s">
        <v>14</v>
      </c>
      <c r="L7" s="10">
        <f>QUARTILE(A4:A13,1)-L6</f>
        <v>7.75</v>
      </c>
      <c r="M7" s="11">
        <f>QUARTILE(B4:B13,1)-M6</f>
        <v>4.5</v>
      </c>
    </row>
    <row r="8" spans="1:15" x14ac:dyDescent="0.35">
      <c r="A8" s="3">
        <v>5</v>
      </c>
      <c r="B8" s="3">
        <v>12</v>
      </c>
      <c r="K8" t="s">
        <v>15</v>
      </c>
      <c r="L8" s="10">
        <f>MEDIAN(A4:A13)-QUARTILE(A4:A13,1)</f>
        <v>10.75</v>
      </c>
      <c r="M8" s="11">
        <f>MEDIAN(B4:B13)-QUARTILE(B4:B13,1)</f>
        <v>3</v>
      </c>
    </row>
    <row r="9" spans="1:15" x14ac:dyDescent="0.35">
      <c r="A9" s="3">
        <v>18</v>
      </c>
      <c r="B9" s="3">
        <v>14</v>
      </c>
      <c r="K9" t="s">
        <v>17</v>
      </c>
      <c r="L9" s="10">
        <f>QUARTILE(A4:A13,3)-MEDIAN(A4:A13)</f>
        <v>6.75</v>
      </c>
      <c r="M9" s="11">
        <f>QUARTILE(B4:B13,3)-MEDIAN(B4:B13)</f>
        <v>2</v>
      </c>
    </row>
    <row r="10" spans="1:15" x14ac:dyDescent="0.35">
      <c r="A10" s="3">
        <v>21</v>
      </c>
      <c r="B10" s="3">
        <v>10</v>
      </c>
      <c r="K10" t="s">
        <v>20</v>
      </c>
      <c r="L10" s="10">
        <f>MAX(A4:A13)-QUARTILE(A4:A13,3)</f>
        <v>12.75</v>
      </c>
      <c r="M10" s="11">
        <f>MAX(B4:B13)-QUARTILE(B4:B13,3)</f>
        <v>4.5</v>
      </c>
    </row>
    <row r="11" spans="1:15" x14ac:dyDescent="0.35">
      <c r="A11" s="3">
        <v>7</v>
      </c>
      <c r="B11" s="3">
        <v>18</v>
      </c>
      <c r="K11" t="s">
        <v>9</v>
      </c>
      <c r="L11" s="12">
        <f>AVERAGE(A4:A13)</f>
        <v>19.8</v>
      </c>
      <c r="M11" s="13">
        <f>AVERAGE(B4:B13)</f>
        <v>11.1</v>
      </c>
    </row>
    <row r="12" spans="1:15" x14ac:dyDescent="0.35">
      <c r="A12" s="3">
        <v>28</v>
      </c>
      <c r="B12" s="3">
        <v>4</v>
      </c>
    </row>
    <row r="13" spans="1:15" x14ac:dyDescent="0.35">
      <c r="A13" s="15">
        <v>40</v>
      </c>
      <c r="B13" s="15">
        <v>11</v>
      </c>
    </row>
    <row r="14" spans="1:15" x14ac:dyDescent="0.35">
      <c r="A14" s="3"/>
      <c r="B14" s="3"/>
    </row>
    <row r="15" spans="1:15" x14ac:dyDescent="0.35">
      <c r="A15" s="3">
        <f>COUNT(A4:A13)</f>
        <v>10</v>
      </c>
      <c r="B15" s="3">
        <f>COUNT(B4:B13)</f>
        <v>10</v>
      </c>
      <c r="C15" t="s">
        <v>40</v>
      </c>
    </row>
    <row r="16" spans="1:15" x14ac:dyDescent="0.35">
      <c r="A16" s="3">
        <f>AVERAGE(A4:A13)</f>
        <v>19.8</v>
      </c>
      <c r="B16" s="3">
        <f>AVERAGE(B4:B13)</f>
        <v>11.1</v>
      </c>
      <c r="C16" t="s">
        <v>43</v>
      </c>
    </row>
    <row r="17" spans="1:18" x14ac:dyDescent="0.35">
      <c r="A17">
        <f>VAR(A4:A13)</f>
        <v>150.62222222222221</v>
      </c>
      <c r="B17">
        <f>VAR(B4:B13)</f>
        <v>18.766666666666676</v>
      </c>
      <c r="C17" t="s">
        <v>44</v>
      </c>
    </row>
    <row r="19" spans="1:18" x14ac:dyDescent="0.35">
      <c r="E19" t="s">
        <v>5</v>
      </c>
      <c r="P19" t="s">
        <v>4</v>
      </c>
    </row>
    <row r="20" spans="1:18" ht="15" thickBot="1" x14ac:dyDescent="0.4"/>
    <row r="21" spans="1:18" ht="15" thickBot="1" x14ac:dyDescent="0.4">
      <c r="E21" t="s">
        <v>6</v>
      </c>
      <c r="H21" t="s">
        <v>7</v>
      </c>
      <c r="I21">
        <v>0</v>
      </c>
      <c r="P21" s="5"/>
      <c r="Q21" s="5" t="s">
        <v>1</v>
      </c>
      <c r="R21" s="5" t="s">
        <v>2</v>
      </c>
    </row>
    <row r="22" spans="1:18" ht="15" thickTop="1" x14ac:dyDescent="0.35">
      <c r="E22" s="8" t="s">
        <v>10</v>
      </c>
      <c r="F22" s="8" t="s">
        <v>11</v>
      </c>
      <c r="G22" s="8" t="s">
        <v>9</v>
      </c>
      <c r="H22" s="8" t="s">
        <v>12</v>
      </c>
      <c r="I22" s="8" t="s">
        <v>13</v>
      </c>
      <c r="P22" t="s">
        <v>9</v>
      </c>
      <c r="Q22">
        <v>19.8</v>
      </c>
      <c r="R22">
        <v>11.1</v>
      </c>
    </row>
    <row r="23" spans="1:18" x14ac:dyDescent="0.35">
      <c r="E23" t="str">
        <f>A3</f>
        <v>New</v>
      </c>
      <c r="F23">
        <f>COUNT(A4:A13)</f>
        <v>10</v>
      </c>
      <c r="G23">
        <f>AVERAGE(A4:A13)</f>
        <v>19.8</v>
      </c>
      <c r="H23">
        <f>VAR(A4:A13)</f>
        <v>150.62222222222221</v>
      </c>
      <c r="P23" t="s">
        <v>12</v>
      </c>
      <c r="Q23">
        <v>150.62222222222221</v>
      </c>
      <c r="R23">
        <v>18.766666666666676</v>
      </c>
    </row>
    <row r="24" spans="1:18" x14ac:dyDescent="0.35">
      <c r="E24" t="str">
        <f>B3</f>
        <v>Old</v>
      </c>
      <c r="F24">
        <f>COUNT(B4:B13)</f>
        <v>10</v>
      </c>
      <c r="G24">
        <f>AVERAGE(B4:B13)</f>
        <v>11.1</v>
      </c>
      <c r="H24">
        <f>VAR(B4:B13)</f>
        <v>18.766666666666676</v>
      </c>
      <c r="P24" t="s">
        <v>16</v>
      </c>
      <c r="Q24">
        <v>10</v>
      </c>
      <c r="R24">
        <v>10</v>
      </c>
    </row>
    <row r="25" spans="1:18" x14ac:dyDescent="0.35">
      <c r="E25" s="18" t="s">
        <v>19</v>
      </c>
      <c r="F25" s="18"/>
      <c r="G25" s="18"/>
      <c r="H25" s="18">
        <f>((F23-1)*H23+(F24-1)*H24)/(F23+F24-2)</f>
        <v>84.694444444444443</v>
      </c>
      <c r="I25" s="18">
        <f>ABS(G23-G24-I21)/SQRT(H25)</f>
        <v>0.945348176499756</v>
      </c>
      <c r="P25" t="s">
        <v>18</v>
      </c>
      <c r="Q25">
        <v>84.694444444444443</v>
      </c>
    </row>
    <row r="26" spans="1:18" x14ac:dyDescent="0.35">
      <c r="P26" t="s">
        <v>21</v>
      </c>
      <c r="Q26">
        <v>0</v>
      </c>
    </row>
    <row r="27" spans="1:18" ht="15" thickBot="1" x14ac:dyDescent="0.4">
      <c r="E27" t="s">
        <v>23</v>
      </c>
      <c r="I27" t="s">
        <v>24</v>
      </c>
      <c r="J27">
        <v>0.05</v>
      </c>
      <c r="P27" t="s">
        <v>22</v>
      </c>
      <c r="Q27">
        <v>18</v>
      </c>
    </row>
    <row r="28" spans="1:18" ht="15" thickTop="1" x14ac:dyDescent="0.35">
      <c r="E28" s="8" t="s">
        <v>26</v>
      </c>
      <c r="F28" s="8" t="s">
        <v>27</v>
      </c>
      <c r="G28" s="8" t="s">
        <v>28</v>
      </c>
      <c r="H28" s="8" t="s">
        <v>22</v>
      </c>
      <c r="I28" s="8" t="s">
        <v>29</v>
      </c>
      <c r="J28" s="8" t="s">
        <v>30</v>
      </c>
      <c r="K28" s="8" t="s">
        <v>31</v>
      </c>
      <c r="L28" s="8" t="s">
        <v>32</v>
      </c>
      <c r="M28" s="8" t="s">
        <v>33</v>
      </c>
      <c r="N28" s="8" t="s">
        <v>34</v>
      </c>
      <c r="P28" t="s">
        <v>25</v>
      </c>
      <c r="Q28">
        <v>2.1138627850589233</v>
      </c>
    </row>
    <row r="29" spans="1:18" x14ac:dyDescent="0.35">
      <c r="E29" t="s">
        <v>36</v>
      </c>
      <c r="F29">
        <f>SQRT(H25*(1/F23+1/F24))</f>
        <v>4.1156881428126804</v>
      </c>
      <c r="G29">
        <f>(ABS(G23-G24-I21))/F29</f>
        <v>2.1138627850589233</v>
      </c>
      <c r="H29">
        <f>F23+F24-2</f>
        <v>18</v>
      </c>
      <c r="I29">
        <f>TDIST(G29,H29,1)</f>
        <v>2.4373360730381408E-2</v>
      </c>
      <c r="J29">
        <f>TINV(J27*2,H29)</f>
        <v>1.7340636066175394</v>
      </c>
      <c r="M29" s="3" t="str">
        <f>IF(I29&lt;J27,"yes","no")</f>
        <v>yes</v>
      </c>
      <c r="N29">
        <f>SQRT(G29^2/(G29^2+H29))</f>
        <v>0.44595451590159751</v>
      </c>
      <c r="P29" t="s">
        <v>35</v>
      </c>
      <c r="Q29">
        <v>2.4373360730381408E-2</v>
      </c>
    </row>
    <row r="30" spans="1:18" x14ac:dyDescent="0.35">
      <c r="E30" t="s">
        <v>38</v>
      </c>
      <c r="F30">
        <f>F29</f>
        <v>4.1156881428126804</v>
      </c>
      <c r="G30">
        <f>G29</f>
        <v>2.1138627850589233</v>
      </c>
      <c r="H30">
        <f>H29</f>
        <v>18</v>
      </c>
      <c r="I30">
        <f>TDIST(G30,H30,2)</f>
        <v>4.8746721460762817E-2</v>
      </c>
      <c r="J30">
        <f>TINV(J27,H30)</f>
        <v>2.1009220402410378</v>
      </c>
      <c r="K30">
        <f>(G23-G24)-J30*F30</f>
        <v>5.3260070006137639E-2</v>
      </c>
      <c r="L30">
        <f>(G23-G24)+J30*F30</f>
        <v>17.346739929993866</v>
      </c>
      <c r="M30" s="3" t="str">
        <f>IF(I30&lt;J27,"yes","no")</f>
        <v>yes</v>
      </c>
      <c r="N30">
        <f>N29</f>
        <v>0.44595451590159751</v>
      </c>
      <c r="P30" t="s">
        <v>37</v>
      </c>
      <c r="Q30">
        <v>1.7340636066175394</v>
      </c>
    </row>
    <row r="31" spans="1:18" x14ac:dyDescent="0.35">
      <c r="E31" s="18"/>
      <c r="F31" s="18"/>
      <c r="G31" s="18"/>
      <c r="H31" s="18"/>
      <c r="I31" s="18"/>
      <c r="J31" s="18"/>
      <c r="K31" s="18"/>
      <c r="L31" s="18"/>
      <c r="M31" s="18"/>
      <c r="N31" s="18"/>
      <c r="P31" t="s">
        <v>39</v>
      </c>
      <c r="Q31">
        <v>4.8746721460762817E-2</v>
      </c>
    </row>
    <row r="32" spans="1:18" ht="15" thickBot="1" x14ac:dyDescent="0.4">
      <c r="E32" t="s">
        <v>42</v>
      </c>
      <c r="I32" t="s">
        <v>24</v>
      </c>
      <c r="J32">
        <f>J27</f>
        <v>0.05</v>
      </c>
      <c r="P32" s="16" t="s">
        <v>41</v>
      </c>
      <c r="Q32" s="16">
        <v>2.1009220402410378</v>
      </c>
      <c r="R32" s="16"/>
    </row>
    <row r="33" spans="5:18" ht="15" thickTop="1" x14ac:dyDescent="0.35">
      <c r="E33" s="8" t="s">
        <v>26</v>
      </c>
      <c r="F33" s="8" t="s">
        <v>27</v>
      </c>
      <c r="G33" s="8" t="s">
        <v>28</v>
      </c>
      <c r="H33" s="8" t="s">
        <v>22</v>
      </c>
      <c r="I33" s="8" t="s">
        <v>29</v>
      </c>
      <c r="J33" s="8" t="s">
        <v>30</v>
      </c>
      <c r="K33" s="8" t="s">
        <v>31</v>
      </c>
      <c r="L33" s="8" t="s">
        <v>32</v>
      </c>
      <c r="M33" s="8" t="s">
        <v>33</v>
      </c>
      <c r="N33" s="8" t="s">
        <v>34</v>
      </c>
    </row>
    <row r="34" spans="5:18" x14ac:dyDescent="0.35">
      <c r="E34" t="s">
        <v>36</v>
      </c>
      <c r="F34">
        <f>SQRT(H23/F23+H24/F24)</f>
        <v>4.1156881428126804</v>
      </c>
      <c r="G34">
        <f>(ABS(G23-G24-I21))/F34</f>
        <v>2.1138627850589233</v>
      </c>
      <c r="H34">
        <f>(H23/F23+H24/F24)^2/((H23/F23)^2/(F23-1)+(H24/F24)^2/(F24-1))</f>
        <v>11.208414128343572</v>
      </c>
      <c r="I34" t="e">
        <f ca="1">T_DIST_RT(G34,H34)</f>
        <v>#NAME?</v>
      </c>
      <c r="J34" t="e">
        <f ca="1">T_INV(1-J32,H34)</f>
        <v>#NAME?</v>
      </c>
      <c r="M34" s="3" t="e">
        <f ca="1">IF(I34&lt;J32,"yes","no")</f>
        <v>#NAME?</v>
      </c>
      <c r="N34">
        <f>SQRT(G34^2/(G34^2+H34))</f>
        <v>0.53388493780051027</v>
      </c>
    </row>
    <row r="35" spans="5:18" x14ac:dyDescent="0.35">
      <c r="E35" t="s">
        <v>38</v>
      </c>
      <c r="F35">
        <f>F34</f>
        <v>4.1156881428126804</v>
      </c>
      <c r="G35">
        <f>G34</f>
        <v>2.1138627850589233</v>
      </c>
      <c r="H35">
        <f>H34</f>
        <v>11.208414128343572</v>
      </c>
      <c r="I35" t="e">
        <f ca="1">T_DIST_2T(G35,H35)</f>
        <v>#NAME?</v>
      </c>
      <c r="J35" t="e">
        <f ca="1">T_INV_2T(J32,H35)</f>
        <v>#NAME?</v>
      </c>
      <c r="K35" t="e">
        <f ca="1">(G23-G24)-J35*F35</f>
        <v>#NAME?</v>
      </c>
      <c r="L35" t="e">
        <f ca="1">(G23-G24)+J35*F35</f>
        <v>#NAME?</v>
      </c>
      <c r="M35" s="3" t="e">
        <f ca="1">IF(I35&lt;J32,"yes","no")</f>
        <v>#NAME?</v>
      </c>
      <c r="N35">
        <f>N34</f>
        <v>0.53388493780051027</v>
      </c>
      <c r="P35" t="s">
        <v>45</v>
      </c>
    </row>
    <row r="36" spans="5:18" ht="15" thickBot="1" x14ac:dyDescent="0.4">
      <c r="E36" s="18"/>
      <c r="F36" s="18"/>
      <c r="G36" s="18"/>
      <c r="H36" s="18"/>
      <c r="I36" s="18"/>
      <c r="J36" s="18"/>
      <c r="K36" s="18"/>
      <c r="L36" s="18"/>
      <c r="M36" s="18"/>
      <c r="N36" s="18"/>
    </row>
    <row r="37" spans="5:18" x14ac:dyDescent="0.35">
      <c r="P37" s="5"/>
      <c r="Q37" s="5" t="s">
        <v>1</v>
      </c>
      <c r="R37" s="5" t="s">
        <v>2</v>
      </c>
    </row>
    <row r="38" spans="5:18" x14ac:dyDescent="0.35">
      <c r="E38" t="s">
        <v>46</v>
      </c>
      <c r="P38" t="s">
        <v>9</v>
      </c>
      <c r="Q38">
        <v>19.8</v>
      </c>
      <c r="R38">
        <v>11.1</v>
      </c>
    </row>
    <row r="39" spans="5:18" x14ac:dyDescent="0.35">
      <c r="P39" t="s">
        <v>12</v>
      </c>
      <c r="Q39">
        <v>150.62222222222221</v>
      </c>
      <c r="R39">
        <v>18.766666666666676</v>
      </c>
    </row>
    <row r="40" spans="5:18" x14ac:dyDescent="0.35">
      <c r="E40" s="20">
        <f>TTEST(A4:A13,B4:B13,2,3)</f>
        <v>5.7729713764594112E-2</v>
      </c>
      <c r="G40" s="17" t="s">
        <v>47</v>
      </c>
      <c r="P40" t="s">
        <v>16</v>
      </c>
      <c r="Q40">
        <v>10</v>
      </c>
      <c r="R40">
        <v>10</v>
      </c>
    </row>
    <row r="41" spans="5:18" x14ac:dyDescent="0.35">
      <c r="E41" s="9">
        <f>TTEST(A4:A13,B4:B13,2,2)</f>
        <v>4.8746721460762824E-2</v>
      </c>
      <c r="G41" s="17" t="s">
        <v>48</v>
      </c>
      <c r="P41" t="s">
        <v>21</v>
      </c>
      <c r="Q41">
        <v>0</v>
      </c>
    </row>
    <row r="42" spans="5:18" x14ac:dyDescent="0.35">
      <c r="P42" t="s">
        <v>22</v>
      </c>
      <c r="Q42">
        <v>11</v>
      </c>
    </row>
    <row r="43" spans="5:18" x14ac:dyDescent="0.35">
      <c r="E43" t="s">
        <v>49</v>
      </c>
      <c r="P43" t="s">
        <v>25</v>
      </c>
      <c r="Q43">
        <v>2.1138627850589233</v>
      </c>
    </row>
    <row r="44" spans="5:18" x14ac:dyDescent="0.35">
      <c r="P44" t="s">
        <v>35</v>
      </c>
      <c r="Q44">
        <v>2.9092986286339117E-2</v>
      </c>
    </row>
    <row r="45" spans="5:18" x14ac:dyDescent="0.35">
      <c r="E45" s="20" t="e">
        <f ca="1">VAR_POOLED(A4:A13,B4:B13)</f>
        <v>#NAME?</v>
      </c>
      <c r="G45" s="17" t="s">
        <v>50</v>
      </c>
      <c r="P45" t="s">
        <v>37</v>
      </c>
      <c r="Q45">
        <v>1.7958848187040437</v>
      </c>
    </row>
    <row r="46" spans="5:18" x14ac:dyDescent="0.35">
      <c r="E46" s="14" t="e">
        <f ca="1">STDEV_POOLED(A4:A13,B4:B13)</f>
        <v>#NAME?</v>
      </c>
      <c r="G46" s="17" t="s">
        <v>51</v>
      </c>
      <c r="P46" t="s">
        <v>39</v>
      </c>
      <c r="Q46">
        <v>5.8185972572678234E-2</v>
      </c>
    </row>
    <row r="47" spans="5:18" ht="15" thickBot="1" x14ac:dyDescent="0.4">
      <c r="E47" s="14" t="e">
        <f ca="1">STDERR_POOLED(A4:A13,B4:B13)</f>
        <v>#NAME?</v>
      </c>
      <c r="G47" s="17" t="s">
        <v>52</v>
      </c>
      <c r="P47" s="16" t="s">
        <v>41</v>
      </c>
      <c r="Q47" s="16">
        <v>2.2009851600916384</v>
      </c>
      <c r="R47" s="16"/>
    </row>
    <row r="48" spans="5:18" x14ac:dyDescent="0.35">
      <c r="E48" s="9" t="e">
        <f ca="1">DF_POOLED(A4:A13,B4:B13)</f>
        <v>#NAME?</v>
      </c>
      <c r="G48" s="17" t="s">
        <v>53</v>
      </c>
    </row>
    <row r="50" spans="5:7" x14ac:dyDescent="0.35">
      <c r="E50" t="s">
        <v>54</v>
      </c>
    </row>
    <row r="52" spans="5:7" x14ac:dyDescent="0.35">
      <c r="E52" s="21" t="e">
        <f ca="1">VAR_POOLED(A4:A13,B4:B12)</f>
        <v>#NAME?</v>
      </c>
      <c r="G52" s="17" t="s">
        <v>55</v>
      </c>
    </row>
    <row r="53" spans="5:7" x14ac:dyDescent="0.35">
      <c r="E53" s="22" t="e">
        <f ca="1">STDEV_POOLED(A4:A13,B4:B12)</f>
        <v>#NAME?</v>
      </c>
      <c r="G53" s="17" t="s">
        <v>56</v>
      </c>
    </row>
    <row r="54" spans="5:7" x14ac:dyDescent="0.35">
      <c r="E54" s="14" t="e">
        <f ca="1">STDERR_POOLED(A4:A13,B4:B12)</f>
        <v>#NAME?</v>
      </c>
      <c r="G54" s="17" t="s">
        <v>57</v>
      </c>
    </row>
    <row r="55" spans="5:7" x14ac:dyDescent="0.35">
      <c r="E55" s="9" t="e">
        <f ca="1">DF_POOLED(A4:A13,B4:B12)</f>
        <v>#NAME?</v>
      </c>
      <c r="G55" s="17" t="s">
        <v>58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205C1-32CB-4376-A1C5-47DD4DD6840C}">
  <sheetPr codeName="Sheet92"/>
  <dimension ref="A1:P19"/>
  <sheetViews>
    <sheetView workbookViewId="0"/>
  </sheetViews>
  <sheetFormatPr defaultRowHeight="14.5" x14ac:dyDescent="0.35"/>
  <cols>
    <col min="1" max="2" width="7.36328125" customWidth="1"/>
    <col min="3" max="3" width="4.6328125" customWidth="1"/>
    <col min="4" max="5" width="5.6328125" customWidth="1"/>
    <col min="6" max="6" width="7.26953125" customWidth="1"/>
    <col min="7" max="7" width="8.08984375" customWidth="1"/>
    <col min="15" max="15" width="6.08984375" customWidth="1"/>
  </cols>
  <sheetData>
    <row r="1" spans="1:16" x14ac:dyDescent="0.35">
      <c r="A1" s="1" t="s">
        <v>59</v>
      </c>
    </row>
    <row r="2" spans="1:16" x14ac:dyDescent="0.35">
      <c r="D2" t="s">
        <v>60</v>
      </c>
      <c r="G2" t="s">
        <v>5</v>
      </c>
    </row>
    <row r="3" spans="1:16" x14ac:dyDescent="0.35">
      <c r="A3" s="2" t="s">
        <v>61</v>
      </c>
      <c r="B3" s="2" t="s">
        <v>62</v>
      </c>
    </row>
    <row r="4" spans="1:16" ht="15" thickBot="1" x14ac:dyDescent="0.4">
      <c r="A4" s="3" t="s">
        <v>1</v>
      </c>
      <c r="B4" s="3">
        <v>13</v>
      </c>
      <c r="D4" t="e">
        <f t="array" aca="1" ref="D4:E11" ca="1">StdAnova1(A4:B15)</f>
        <v>#NAME?</v>
      </c>
      <c r="E4" t="e">
        <f ca="1"/>
        <v>#NAME?</v>
      </c>
      <c r="G4" t="s">
        <v>6</v>
      </c>
      <c r="J4" t="s">
        <v>7</v>
      </c>
      <c r="K4">
        <v>0</v>
      </c>
    </row>
    <row r="5" spans="1:16" ht="15" thickTop="1" x14ac:dyDescent="0.35">
      <c r="A5" s="3" t="s">
        <v>1</v>
      </c>
      <c r="B5" s="3">
        <v>17</v>
      </c>
      <c r="D5" t="e">
        <f ca="1"/>
        <v>#NAME?</v>
      </c>
      <c r="E5" t="e">
        <f ca="1"/>
        <v>#NAME?</v>
      </c>
      <c r="G5" s="8" t="s">
        <v>10</v>
      </c>
      <c r="H5" s="8" t="s">
        <v>11</v>
      </c>
      <c r="I5" s="8" t="s">
        <v>9</v>
      </c>
      <c r="J5" s="8" t="s">
        <v>12</v>
      </c>
      <c r="K5" s="8" t="s">
        <v>13</v>
      </c>
    </row>
    <row r="6" spans="1:16" x14ac:dyDescent="0.35">
      <c r="A6" s="3" t="s">
        <v>1</v>
      </c>
      <c r="B6" s="3">
        <v>19</v>
      </c>
      <c r="D6" t="e">
        <f ca="1"/>
        <v>#NAME?</v>
      </c>
      <c r="E6" t="e">
        <f ca="1"/>
        <v>#NAME?</v>
      </c>
      <c r="G6" t="e">
        <f ca="1">D4</f>
        <v>#NAME?</v>
      </c>
      <c r="H6">
        <f ca="1">COUNT(D5:D11)</f>
        <v>0</v>
      </c>
      <c r="I6" t="e">
        <f ca="1">AVERAGE(D5:D11)</f>
        <v>#NAME?</v>
      </c>
      <c r="J6" t="e">
        <f ca="1">_xlfn.VAR.S(D5:D11)</f>
        <v>#NAME?</v>
      </c>
    </row>
    <row r="7" spans="1:16" x14ac:dyDescent="0.35">
      <c r="A7" s="3" t="s">
        <v>1</v>
      </c>
      <c r="B7" s="3">
        <v>10</v>
      </c>
      <c r="D7" t="e">
        <f ca="1"/>
        <v>#NAME?</v>
      </c>
      <c r="E7" t="e">
        <f ca="1"/>
        <v>#NAME?</v>
      </c>
      <c r="G7" t="e">
        <f ca="1">E4</f>
        <v>#NAME?</v>
      </c>
      <c r="H7">
        <f ca="1">COUNT(E5:E9)</f>
        <v>0</v>
      </c>
      <c r="I7" t="e">
        <f ca="1">AVERAGE(E5:E9)</f>
        <v>#NAME?</v>
      </c>
      <c r="J7" t="e">
        <f ca="1">_xlfn.VAR.S(E5:E9)</f>
        <v>#NAME?</v>
      </c>
    </row>
    <row r="8" spans="1:16" x14ac:dyDescent="0.35">
      <c r="A8" s="3" t="s">
        <v>1</v>
      </c>
      <c r="B8" s="3">
        <v>20</v>
      </c>
      <c r="D8" t="e">
        <f ca="1"/>
        <v>#NAME?</v>
      </c>
      <c r="E8" t="e">
        <f ca="1"/>
        <v>#NAME?</v>
      </c>
      <c r="G8" s="18" t="s">
        <v>19</v>
      </c>
      <c r="H8" s="18"/>
      <c r="I8" s="18"/>
      <c r="J8" s="18" t="e">
        <f ca="1">((H6-1)*J6+(H7-1)*J7)/(H6+H7-2)</f>
        <v>#NAME?</v>
      </c>
      <c r="K8" s="18" t="e">
        <f ca="1">ABS(I6-I7-K4)/SQRT(J8)</f>
        <v>#NAME?</v>
      </c>
    </row>
    <row r="9" spans="1:16" x14ac:dyDescent="0.35">
      <c r="A9" s="3" t="s">
        <v>1</v>
      </c>
      <c r="B9" s="3">
        <v>15</v>
      </c>
      <c r="D9" t="e">
        <f ca="1"/>
        <v>#NAME?</v>
      </c>
      <c r="E9" t="e">
        <f ca="1"/>
        <v>#NAME?</v>
      </c>
    </row>
    <row r="10" spans="1:16" ht="15" thickBot="1" x14ac:dyDescent="0.4">
      <c r="A10" s="3" t="s">
        <v>2</v>
      </c>
      <c r="B10" s="3">
        <v>12</v>
      </c>
      <c r="D10" t="e">
        <f ca="1"/>
        <v>#NAME?</v>
      </c>
      <c r="E10" t="e">
        <f ca="1"/>
        <v>#NAME?</v>
      </c>
      <c r="G10" t="s">
        <v>23</v>
      </c>
      <c r="K10" t="s">
        <v>24</v>
      </c>
      <c r="L10">
        <v>0.05</v>
      </c>
    </row>
    <row r="11" spans="1:16" ht="15" thickTop="1" x14ac:dyDescent="0.35">
      <c r="A11" s="3" t="s">
        <v>2</v>
      </c>
      <c r="B11" s="3">
        <v>8</v>
      </c>
      <c r="D11" t="e">
        <f ca="1"/>
        <v>#NAME?</v>
      </c>
      <c r="E11" t="e">
        <f ca="1"/>
        <v>#NAME?</v>
      </c>
      <c r="G11" s="8" t="s">
        <v>26</v>
      </c>
      <c r="H11" s="8" t="s">
        <v>27</v>
      </c>
      <c r="I11" s="8" t="s">
        <v>28</v>
      </c>
      <c r="J11" s="8" t="s">
        <v>22</v>
      </c>
      <c r="K11" s="8" t="s">
        <v>29</v>
      </c>
      <c r="L11" s="8" t="s">
        <v>30</v>
      </c>
      <c r="M11" s="8" t="s">
        <v>31</v>
      </c>
      <c r="N11" s="8" t="s">
        <v>32</v>
      </c>
      <c r="O11" s="8" t="s">
        <v>33</v>
      </c>
      <c r="P11" s="8" t="s">
        <v>34</v>
      </c>
    </row>
    <row r="12" spans="1:16" x14ac:dyDescent="0.35">
      <c r="A12" s="3" t="s">
        <v>2</v>
      </c>
      <c r="B12" s="3">
        <v>6</v>
      </c>
      <c r="G12" t="s">
        <v>36</v>
      </c>
      <c r="H12" t="e">
        <f ca="1">SQRT(J8*(1/H6+1/H7))</f>
        <v>#NAME?</v>
      </c>
      <c r="I12" t="e">
        <f ca="1">(ABS(I6-I7-K4))/H12</f>
        <v>#NAME?</v>
      </c>
      <c r="J12">
        <f ca="1">H6+H7-2</f>
        <v>-2</v>
      </c>
      <c r="K12" t="e">
        <f ca="1">_xlfn.T.DIST.RT(I12,J12)</f>
        <v>#NAME?</v>
      </c>
      <c r="L12" t="e">
        <f ca="1">_xlfn.T.INV.2T(L10*2,J12)</f>
        <v>#NUM!</v>
      </c>
      <c r="O12" s="3" t="e">
        <f ca="1">IF(K12&lt;L10,"yes","no")</f>
        <v>#NAME?</v>
      </c>
      <c r="P12" t="e">
        <f ca="1">SQRT(I12^2/(I12^2+J12))</f>
        <v>#NAME?</v>
      </c>
    </row>
    <row r="13" spans="1:16" x14ac:dyDescent="0.35">
      <c r="A13" s="3" t="s">
        <v>2</v>
      </c>
      <c r="B13" s="3">
        <v>16</v>
      </c>
      <c r="G13" t="s">
        <v>38</v>
      </c>
      <c r="H13" t="e">
        <f ca="1">H12</f>
        <v>#NAME?</v>
      </c>
      <c r="I13" t="e">
        <f ca="1">I12</f>
        <v>#NAME?</v>
      </c>
      <c r="J13">
        <f ca="1">J12</f>
        <v>-2</v>
      </c>
      <c r="K13" t="e">
        <f ca="1">_xlfn.T.DIST.2T(I13,J13)</f>
        <v>#NAME?</v>
      </c>
      <c r="L13" t="e">
        <f ca="1">_xlfn.T.INV.2T(L10,J13)</f>
        <v>#NUM!</v>
      </c>
      <c r="M13" t="e">
        <f ca="1">(I6-I7)-L13*H13</f>
        <v>#NAME?</v>
      </c>
      <c r="N13" t="e">
        <f ca="1">(I6-I7)+L13*H13</f>
        <v>#NAME?</v>
      </c>
      <c r="O13" s="3" t="e">
        <f ca="1">IF(K13&lt;L10,"yes","no")</f>
        <v>#NAME?</v>
      </c>
      <c r="P13" t="e">
        <f ca="1">P12</f>
        <v>#NAME?</v>
      </c>
    </row>
    <row r="14" spans="1:16" x14ac:dyDescent="0.35">
      <c r="A14" s="3" t="s">
        <v>2</v>
      </c>
      <c r="B14" s="3">
        <v>12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1:16" ht="15" thickBot="1" x14ac:dyDescent="0.4">
      <c r="A15" s="15" t="s">
        <v>1</v>
      </c>
      <c r="B15" s="15">
        <v>18</v>
      </c>
      <c r="G15" t="s">
        <v>42</v>
      </c>
      <c r="K15" t="s">
        <v>24</v>
      </c>
      <c r="L15">
        <f>L10</f>
        <v>0.05</v>
      </c>
    </row>
    <row r="16" spans="1:16" ht="15" thickTop="1" x14ac:dyDescent="0.35">
      <c r="G16" s="8" t="s">
        <v>26</v>
      </c>
      <c r="H16" s="8" t="s">
        <v>27</v>
      </c>
      <c r="I16" s="8" t="s">
        <v>28</v>
      </c>
      <c r="J16" s="8" t="s">
        <v>22</v>
      </c>
      <c r="K16" s="8" t="s">
        <v>29</v>
      </c>
      <c r="L16" s="8" t="s">
        <v>30</v>
      </c>
      <c r="M16" s="8" t="s">
        <v>31</v>
      </c>
      <c r="N16" s="8" t="s">
        <v>32</v>
      </c>
      <c r="O16" s="8" t="s">
        <v>33</v>
      </c>
      <c r="P16" s="8" t="s">
        <v>34</v>
      </c>
    </row>
    <row r="17" spans="7:16" x14ac:dyDescent="0.35">
      <c r="G17" t="s">
        <v>36</v>
      </c>
      <c r="H17" t="e">
        <f ca="1">SQRT(J6/H6+J7/H7)</f>
        <v>#NAME?</v>
      </c>
      <c r="I17" t="e">
        <f ca="1">(ABS(I6-I7-K4))/H17</f>
        <v>#NAME?</v>
      </c>
      <c r="J17" t="e">
        <f ca="1">(J6/H6+J7/H7)^2/((J6/H6)^2/(H6-1)+(J7/H7)^2/(H7-1))</f>
        <v>#NAME?</v>
      </c>
      <c r="K17" t="e">
        <f ca="1">T_DIST_RT(I17,J17)</f>
        <v>#NAME?</v>
      </c>
      <c r="L17" t="e">
        <f ca="1">T_INV(1-L15,J17)</f>
        <v>#NAME?</v>
      </c>
      <c r="O17" s="3" t="e">
        <f ca="1">IF(K17&lt;L15,"yes","no")</f>
        <v>#NAME?</v>
      </c>
      <c r="P17" t="e">
        <f ca="1">SQRT(I17^2/(I17^2+J17))</f>
        <v>#NAME?</v>
      </c>
    </row>
    <row r="18" spans="7:16" x14ac:dyDescent="0.35">
      <c r="G18" t="s">
        <v>38</v>
      </c>
      <c r="H18" t="e">
        <f ca="1">H17</f>
        <v>#NAME?</v>
      </c>
      <c r="I18" t="e">
        <f ca="1">I17</f>
        <v>#NAME?</v>
      </c>
      <c r="J18" t="e">
        <f ca="1">J17</f>
        <v>#NAME?</v>
      </c>
      <c r="K18" t="e">
        <f ca="1">T_DIST_2T(I18,J18)</f>
        <v>#NAME?</v>
      </c>
      <c r="L18" t="e">
        <f ca="1">T_INV_2T(L15,J18)</f>
        <v>#NAME?</v>
      </c>
      <c r="M18" t="e">
        <f ca="1">(I6-I7)-L18*H18</f>
        <v>#NAME?</v>
      </c>
      <c r="N18" t="e">
        <f ca="1">(I6-I7)+L18*H18</f>
        <v>#NAME?</v>
      </c>
      <c r="O18" s="3" t="e">
        <f ca="1">IF(K18&lt;L15,"yes","no")</f>
        <v>#NAME?</v>
      </c>
      <c r="P18" t="e">
        <f ca="1">P17</f>
        <v>#NAME?</v>
      </c>
    </row>
    <row r="19" spans="7:16" x14ac:dyDescent="0.35">
      <c r="G19" s="18"/>
      <c r="H19" s="18"/>
      <c r="I19" s="18"/>
      <c r="J19" s="18"/>
      <c r="K19" s="18"/>
      <c r="L19" s="18"/>
      <c r="M19" s="18"/>
      <c r="N19" s="18"/>
      <c r="O19" s="18"/>
      <c r="P19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Tool</vt:lpstr>
      <vt:lpstr>Standard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2022-06-14T13:45:59Z</dcterms:created>
  <dcterms:modified xsi:type="dcterms:W3CDTF">2022-07-09T16:33:58Z</dcterms:modified>
</cp:coreProperties>
</file>