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Δεδομένα Πλοίων" sheetId="1" state="visible" r:id="rId1"/>
    <sheet xmlns:r="http://schemas.openxmlformats.org/officeDocument/2006/relationships" name="Περιγραφική Στατιστική" sheetId="2" state="visible" r:id="rId2"/>
    <sheet xmlns:r="http://schemas.openxmlformats.org/officeDocument/2006/relationships" name="Ανάλυση &amp; Γραφήματα" sheetId="3" state="visible" r:id="rId3"/>
    <sheet xmlns:r="http://schemas.openxmlformats.org/officeDocument/2006/relationships" name="Ανάλυση Outliers" sheetId="4" state="visible" r:id="rId4"/>
    <sheet xmlns:r="http://schemas.openxmlformats.org/officeDocument/2006/relationships" name="Οδηγός ToolPak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#,##0&quot; €&quot;"/>
    <numFmt numFmtId="165" formatCode="0.0\%"/>
    <numFmt numFmtId="166" formatCode="0.0"/>
  </numFmts>
  <fonts count="3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i val="1"/>
      <color rgb="FF94A3B8"/>
      <sz val="9"/>
    </font>
    <font>
      <name val="Arial"/>
      <charset val="1"/>
      <family val="0"/>
      <color rgb="FF1C7293"/>
      <sz val="9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0D2C54"/>
      <sz val="10"/>
    </font>
    <font>
      <name val="Arial"/>
      <charset val="1"/>
      <family val="0"/>
      <color rgb="FF1C7293"/>
      <sz val="10"/>
    </font>
    <font>
      <name val="Arial"/>
      <charset val="1"/>
      <family val="0"/>
      <color rgb="FF1A1A2E"/>
      <sz val="10"/>
    </font>
    <font>
      <name val="Arial"/>
      <charset val="1"/>
      <family val="0"/>
      <b val="1"/>
      <color rgb="FF16A34A"/>
      <sz val="10"/>
    </font>
    <font>
      <name val="Arial"/>
      <charset val="1"/>
      <family val="0"/>
      <b val="1"/>
      <color rgb="FFD97706"/>
      <sz val="10"/>
    </font>
    <font>
      <name val="Arial"/>
      <charset val="1"/>
      <family val="0"/>
      <b val="1"/>
      <color rgb="FFDC2626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0D2C54"/>
      <sz val="9"/>
    </font>
    <font>
      <name val="Arial"/>
      <charset val="1"/>
      <family val="0"/>
      <color rgb="FF16A34A"/>
      <sz val="9"/>
    </font>
    <font>
      <name val="Arial"/>
      <charset val="1"/>
      <family val="0"/>
      <color rgb="FFD97706"/>
      <sz val="9"/>
    </font>
    <font>
      <name val="Arial"/>
      <charset val="1"/>
      <family val="0"/>
      <color rgb="FFDC2626"/>
      <sz val="9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1C7293"/>
      <sz val="9"/>
    </font>
    <font>
      <name val="Arial"/>
      <charset val="1"/>
      <family val="0"/>
      <color rgb="FF1A1A2E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1C7293"/>
      <sz val="9"/>
    </font>
    <font>
      <name val="Arial"/>
      <charset val="1"/>
      <family val="0"/>
      <b val="1"/>
      <color rgb="FFFFFFFF"/>
      <sz val="14"/>
    </font>
    <font>
      <name val="Arial"/>
      <charset val="1"/>
      <family val="0"/>
      <color rgb="FF0D2C54"/>
      <sz val="9"/>
    </font>
    <font>
      <name val="Arial"/>
      <charset val="1"/>
      <family val="0"/>
      <color rgb="FF94A3B8"/>
      <sz val="9"/>
    </font>
    <font>
      <name val="Arial"/>
      <charset val="1"/>
      <family val="0"/>
      <b val="1"/>
      <color rgb="FF1C7293"/>
      <sz val="10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  <font>
      <name val="Arial"/>
      <charset val="1"/>
      <family val="0"/>
      <sz val="12"/>
    </font>
  </fonts>
  <fills count="10">
    <fill>
      <patternFill/>
    </fill>
    <fill>
      <patternFill patternType="gray125"/>
    </fill>
    <fill>
      <patternFill patternType="solid">
        <fgColor rgb="FF0D2C54"/>
        <bgColor rgb="FF1A1A2E"/>
      </patternFill>
    </fill>
    <fill>
      <patternFill patternType="solid">
        <fgColor rgb="FFF4F9FC"/>
        <bgColor rgb="FFF9F9F9"/>
      </patternFill>
    </fill>
    <fill>
      <patternFill patternType="solid">
        <fgColor rgb="FFE8F4FD"/>
        <bgColor rgb="FFF4F9FC"/>
      </patternFill>
    </fill>
    <fill>
      <patternFill patternType="solid">
        <fgColor rgb="FFFFFFFF"/>
        <bgColor rgb="FFF9F9F9"/>
      </patternFill>
    </fill>
    <fill>
      <patternFill patternType="solid">
        <fgColor rgb="FF1C7293"/>
        <bgColor rgb="FF0066CC"/>
      </patternFill>
    </fill>
    <fill>
      <patternFill patternType="solid">
        <fgColor rgb="FFD6EAF8"/>
        <bgColor rgb="FFCCDDEE"/>
      </patternFill>
    </fill>
    <fill>
      <patternFill patternType="solid">
        <fgColor rgb="FF0EA5A0"/>
        <bgColor rgb="FF16A34A"/>
      </patternFill>
    </fill>
    <fill>
      <patternFill patternType="solid">
        <fgColor rgb="FFF0A500"/>
        <bgColor rgb="FFFFCC00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DDEE"/>
      </left>
      <right style="thin">
        <color rgb="FFCCDDEE"/>
      </right>
      <top style="thin">
        <color rgb="FFCCDDEE"/>
      </top>
      <bottom style="thin">
        <color rgb="FFCCDDE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CDDEE"/>
      </left>
      <right/>
      <top style="thin">
        <color rgb="FFCCDDEE"/>
      </top>
      <bottom style="thin">
        <color rgb="FFCCDDEE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CCDDEE"/>
      </top>
      <bottom/>
      <diagonal/>
    </border>
    <border>
      <left/>
      <right/>
      <top style="thin">
        <color rgb="FFCCDDEE"/>
      </top>
      <bottom style="thin">
        <color rgb="FFCCDDEE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9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left" vertical="center"/>
    </xf>
    <xf numFmtId="0" fontId="9" fillId="3" borderId="2" applyAlignment="1" pivotButton="0" quotePrefix="0" xfId="0">
      <alignment horizontal="center" vertical="center"/>
    </xf>
    <xf numFmtId="0" fontId="10" fillId="3" borderId="2" applyAlignment="1" pivotButton="0" quotePrefix="0" xfId="0">
      <alignment horizontal="center" vertical="center"/>
    </xf>
    <xf numFmtId="0" fontId="11" fillId="3" borderId="2" applyAlignment="1" pivotButton="0" quotePrefix="0" xfId="0">
      <alignment horizontal="center" vertical="center"/>
    </xf>
    <xf numFmtId="3" fontId="10" fillId="3" borderId="2" applyAlignment="1" pivotButton="0" quotePrefix="0" xfId="0">
      <alignment horizontal="center" vertical="center"/>
    </xf>
    <xf numFmtId="164" fontId="10" fillId="3" borderId="2" applyAlignment="1" pivotButton="0" quotePrefix="0" xfId="0">
      <alignment horizontal="center" vertical="center"/>
    </xf>
    <xf numFmtId="0" fontId="12" fillId="3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/>
    </xf>
    <xf numFmtId="0" fontId="9" fillId="5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/>
    </xf>
    <xf numFmtId="0" fontId="11" fillId="5" borderId="2" applyAlignment="1" pivotButton="0" quotePrefix="0" xfId="0">
      <alignment horizontal="center" vertical="center"/>
    </xf>
    <xf numFmtId="3" fontId="10" fillId="5" borderId="2" applyAlignment="1" pivotButton="0" quotePrefix="0" xfId="0">
      <alignment horizontal="center" vertical="center"/>
    </xf>
    <xf numFmtId="164" fontId="10" fillId="5" borderId="2" applyAlignment="1" pivotButton="0" quotePrefix="0" xfId="0">
      <alignment horizontal="center" vertical="center"/>
    </xf>
    <xf numFmtId="0" fontId="13" fillId="3" borderId="2" applyAlignment="1" pivotButton="0" quotePrefix="0" xfId="0">
      <alignment horizontal="center" vertical="center"/>
    </xf>
    <xf numFmtId="0" fontId="12" fillId="5" borderId="2" applyAlignment="1" pivotButton="0" quotePrefix="0" xfId="0">
      <alignment horizontal="center" vertical="center"/>
    </xf>
    <xf numFmtId="0" fontId="13" fillId="5" borderId="2" applyAlignment="1" pivotButton="0" quotePrefix="0" xfId="0">
      <alignment horizontal="center" vertical="center"/>
    </xf>
    <xf numFmtId="0" fontId="14" fillId="6" borderId="3" applyAlignment="1" pivotButton="0" quotePrefix="0" xfId="0">
      <alignment horizontal="center" vertical="center"/>
    </xf>
    <xf numFmtId="0" fontId="14" fillId="6" borderId="1" applyAlignment="1" pivotButton="0" quotePrefix="0" xfId="0">
      <alignment horizontal="center" vertical="center"/>
    </xf>
    <xf numFmtId="3" fontId="14" fillId="6" borderId="1" applyAlignment="1" pivotButton="0" quotePrefix="0" xfId="0">
      <alignment horizontal="center" vertical="center"/>
    </xf>
    <xf numFmtId="164" fontId="14" fillId="6" borderId="1" applyAlignment="1" pivotButton="0" quotePrefix="0" xfId="0">
      <alignment horizontal="center" vertical="center"/>
    </xf>
    <xf numFmtId="0" fontId="15" fillId="0" borderId="0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/>
    </xf>
    <xf numFmtId="0" fontId="18" fillId="0" borderId="0" applyAlignment="1" pivotButton="0" quotePrefix="0" xfId="0">
      <alignment horizontal="left" vertical="center"/>
    </xf>
    <xf numFmtId="0" fontId="19" fillId="2" borderId="0" applyAlignment="1" pivotButton="0" quotePrefix="0" xfId="0">
      <alignment horizontal="center" vertical="center"/>
    </xf>
    <xf numFmtId="0" fontId="20" fillId="4" borderId="0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 wrapText="1"/>
    </xf>
    <xf numFmtId="0" fontId="21" fillId="5" borderId="2" applyAlignment="1" pivotButton="0" quotePrefix="0" xfId="0">
      <alignment horizontal="left" vertical="center"/>
    </xf>
    <xf numFmtId="0" fontId="21" fillId="5" borderId="2" applyAlignment="1" pivotButton="0" quotePrefix="0" xfId="0">
      <alignment horizontal="center" vertical="center"/>
    </xf>
    <xf numFmtId="3" fontId="21" fillId="5" borderId="2" applyAlignment="1" pivotButton="0" quotePrefix="0" xfId="0">
      <alignment horizontal="center" vertical="center"/>
    </xf>
    <xf numFmtId="0" fontId="21" fillId="3" borderId="2" applyAlignment="1" pivotButton="0" quotePrefix="0" xfId="0">
      <alignment horizontal="left" vertical="center"/>
    </xf>
    <xf numFmtId="0" fontId="21" fillId="3" borderId="2" applyAlignment="1" pivotButton="0" quotePrefix="0" xfId="0">
      <alignment horizontal="center" vertical="center"/>
    </xf>
    <xf numFmtId="3" fontId="21" fillId="3" borderId="2" applyAlignment="1" pivotButton="0" quotePrefix="0" xfId="0">
      <alignment horizontal="center" vertical="center"/>
    </xf>
    <xf numFmtId="0" fontId="15" fillId="7" borderId="2" applyAlignment="1" pivotButton="0" quotePrefix="0" xfId="0">
      <alignment horizontal="left" vertical="center"/>
    </xf>
    <xf numFmtId="0" fontId="15" fillId="7" borderId="2" applyAlignment="1" pivotButton="0" quotePrefix="0" xfId="0">
      <alignment horizontal="center" vertical="center"/>
    </xf>
    <xf numFmtId="3" fontId="15" fillId="7" borderId="2" applyAlignment="1" pivotButton="0" quotePrefix="0" xfId="0">
      <alignment horizontal="center" vertical="center"/>
    </xf>
    <xf numFmtId="165" fontId="21" fillId="5" borderId="2" applyAlignment="1" pivotButton="0" quotePrefix="0" xfId="0">
      <alignment horizontal="center" vertical="center"/>
    </xf>
    <xf numFmtId="0" fontId="22" fillId="2" borderId="0" applyAlignment="1" pivotButton="0" quotePrefix="0" xfId="0">
      <alignment horizontal="left" vertical="center"/>
    </xf>
    <xf numFmtId="0" fontId="23" fillId="3" borderId="4" applyAlignment="1" pivotButton="0" quotePrefix="0" xfId="0">
      <alignment horizontal="left" vertical="center"/>
    </xf>
    <xf numFmtId="0" fontId="21" fillId="3" borderId="4" applyAlignment="1" pivotButton="0" quotePrefix="0" xfId="0">
      <alignment horizontal="left" vertical="center"/>
    </xf>
    <xf numFmtId="0" fontId="23" fillId="5" borderId="4" applyAlignment="1" pivotButton="0" quotePrefix="0" xfId="0">
      <alignment horizontal="left" vertical="center"/>
    </xf>
    <xf numFmtId="0" fontId="21" fillId="5" borderId="4" applyAlignment="1" pivotButton="0" quotePrefix="0" xfId="0">
      <alignment horizontal="left" vertical="center"/>
    </xf>
    <xf numFmtId="0" fontId="24" fillId="2" borderId="0" applyAlignment="1" pivotButton="0" quotePrefix="0" xfId="0">
      <alignment horizontal="center" vertical="center"/>
    </xf>
    <xf numFmtId="0" fontId="22" fillId="6" borderId="0" applyAlignment="1" pivotButton="0" quotePrefix="0" xfId="0">
      <alignment horizontal="center" vertical="center"/>
    </xf>
    <xf numFmtId="0" fontId="22" fillId="8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25" fillId="3" borderId="2" applyAlignment="1" pivotButton="0" quotePrefix="0" xfId="0">
      <alignment horizontal="left" vertical="center"/>
    </xf>
    <xf numFmtId="0" fontId="26" fillId="3" borderId="2" applyAlignment="1" pivotButton="0" quotePrefix="0" xfId="0">
      <alignment horizontal="center" vertical="center"/>
    </xf>
    <xf numFmtId="0" fontId="27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horizontal="center" vertical="center"/>
    </xf>
    <xf numFmtId="0" fontId="25" fillId="5" borderId="2" applyAlignment="1" pivotButton="0" quotePrefix="0" xfId="0">
      <alignment horizontal="left" vertical="center"/>
    </xf>
    <xf numFmtId="0" fontId="26" fillId="5" borderId="2" applyAlignment="1" pivotButton="0" quotePrefix="0" xfId="0">
      <alignment horizontal="center" vertical="center"/>
    </xf>
    <xf numFmtId="0" fontId="12" fillId="4" borderId="2" applyAlignment="1" pivotButton="0" quotePrefix="0" xfId="0">
      <alignment horizontal="center" vertical="center"/>
    </xf>
    <xf numFmtId="0" fontId="13" fillId="4" borderId="2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22" fillId="2" borderId="0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15" fillId="3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center" vertical="center"/>
    </xf>
    <xf numFmtId="164" fontId="26" fillId="3" borderId="2" applyAlignment="1" pivotButton="0" quotePrefix="0" xfId="0">
      <alignment horizontal="center" vertical="center"/>
    </xf>
    <xf numFmtId="0" fontId="15" fillId="5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center" vertical="center"/>
    </xf>
    <xf numFmtId="164" fontId="26" fillId="5" borderId="2" applyAlignment="1" pivotButton="0" quotePrefix="0" xfId="0">
      <alignment horizontal="center" vertical="center"/>
    </xf>
    <xf numFmtId="0" fontId="22" fillId="6" borderId="0" applyAlignment="1" pivotButton="0" quotePrefix="0" xfId="0">
      <alignment horizontal="left" vertical="center"/>
    </xf>
    <xf numFmtId="0" fontId="15" fillId="4" borderId="2" applyAlignment="1" pivotButton="0" quotePrefix="0" xfId="0">
      <alignment horizontal="center" vertical="center"/>
    </xf>
    <xf numFmtId="2" fontId="27" fillId="4" borderId="2" applyAlignment="1" pivotButton="0" quotePrefix="0" xfId="0">
      <alignment horizontal="center" vertical="center"/>
    </xf>
    <xf numFmtId="0" fontId="15" fillId="3" borderId="2" applyAlignment="1" pivotButton="0" quotePrefix="0" xfId="0">
      <alignment horizontal="center" vertical="center"/>
    </xf>
    <xf numFmtId="166" fontId="6" fillId="3" borderId="2" applyAlignment="1" pivotButton="0" quotePrefix="0" xfId="0">
      <alignment horizontal="center" vertical="center"/>
    </xf>
    <xf numFmtId="2" fontId="26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/>
    </xf>
    <xf numFmtId="0" fontId="15" fillId="5" borderId="2" applyAlignment="1" pivotButton="0" quotePrefix="0" xfId="0">
      <alignment horizontal="center" vertical="center"/>
    </xf>
    <xf numFmtId="166" fontId="6" fillId="5" borderId="2" applyAlignment="1" pivotButton="0" quotePrefix="0" xfId="0">
      <alignment horizontal="center" vertical="center"/>
    </xf>
    <xf numFmtId="2" fontId="26" fillId="5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center" vertical="center"/>
    </xf>
    <xf numFmtId="0" fontId="22" fillId="8" borderId="0" applyAlignment="1" pivotButton="0" quotePrefix="0" xfId="0">
      <alignment horizontal="left" vertical="center"/>
    </xf>
    <xf numFmtId="0" fontId="23" fillId="3" borderId="2" applyAlignment="1" pivotButton="0" quotePrefix="0" xfId="0">
      <alignment horizontal="left" vertical="center"/>
    </xf>
    <xf numFmtId="0" fontId="23" fillId="5" borderId="2" applyAlignment="1" pivotButton="0" quotePrefix="0" xfId="0">
      <alignment horizontal="left" vertical="center"/>
    </xf>
    <xf numFmtId="0" fontId="24" fillId="6" borderId="1" applyAlignment="1" pivotButton="0" quotePrefix="0" xfId="0">
      <alignment horizontal="center" vertical="center"/>
    </xf>
    <xf numFmtId="0" fontId="8" fillId="4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left" vertical="center" wrapText="1"/>
    </xf>
    <xf numFmtId="0" fontId="10" fillId="5" borderId="2" applyAlignment="1" pivotButton="0" quotePrefix="0" xfId="0">
      <alignment horizontal="left" vertical="center" wrapText="1"/>
    </xf>
    <xf numFmtId="0" fontId="24" fillId="8" borderId="1" applyAlignment="1" pivotButton="0" quotePrefix="0" xfId="0">
      <alignment horizontal="center" vertical="center"/>
    </xf>
    <xf numFmtId="0" fontId="22" fillId="9" borderId="0" applyAlignment="1" pivotButton="0" quotePrefix="0" xfId="0">
      <alignment horizontal="left" vertical="center"/>
    </xf>
    <xf numFmtId="0" fontId="31" fillId="3" borderId="2" applyAlignment="1" pivotButton="0" quotePrefix="0" xfId="0">
      <alignment horizontal="center" vertical="center"/>
    </xf>
    <xf numFmtId="0" fontId="10" fillId="3" borderId="4" applyAlignment="1" pivotButton="0" quotePrefix="0" xfId="0">
      <alignment horizontal="left" vertical="center" wrapText="1"/>
    </xf>
    <xf numFmtId="0" fontId="31" fillId="5" borderId="2" applyAlignment="1" pivotButton="0" quotePrefix="0" xfId="0">
      <alignment horizontal="center" vertical="center"/>
    </xf>
    <xf numFmtId="0" fontId="10" fillId="5" borderId="4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left" vertical="center"/>
    </xf>
    <xf numFmtId="0" fontId="9" fillId="3" borderId="2" applyAlignment="1" pivotButton="0" quotePrefix="0" xfId="0">
      <alignment horizontal="center" vertical="center"/>
    </xf>
    <xf numFmtId="0" fontId="10" fillId="3" borderId="2" applyAlignment="1" pivotButton="0" quotePrefix="0" xfId="0">
      <alignment horizontal="center" vertical="center"/>
    </xf>
    <xf numFmtId="0" fontId="11" fillId="3" borderId="2" applyAlignment="1" pivotButton="0" quotePrefix="0" xfId="0">
      <alignment horizontal="center" vertical="center"/>
    </xf>
    <xf numFmtId="3" fontId="10" fillId="3" borderId="2" applyAlignment="1" pivotButton="0" quotePrefix="0" xfId="0">
      <alignment horizontal="center" vertical="center"/>
    </xf>
    <xf numFmtId="164" fontId="10" fillId="3" borderId="2" applyAlignment="1" pivotButton="0" quotePrefix="0" xfId="0">
      <alignment horizontal="center" vertical="center"/>
    </xf>
    <xf numFmtId="0" fontId="12" fillId="3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/>
    </xf>
    <xf numFmtId="0" fontId="9" fillId="5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/>
    </xf>
    <xf numFmtId="0" fontId="11" fillId="5" borderId="2" applyAlignment="1" pivotButton="0" quotePrefix="0" xfId="0">
      <alignment horizontal="center" vertical="center"/>
    </xf>
    <xf numFmtId="3" fontId="10" fillId="5" borderId="2" applyAlignment="1" pivotButton="0" quotePrefix="0" xfId="0">
      <alignment horizontal="center" vertical="center"/>
    </xf>
    <xf numFmtId="164" fontId="10" fillId="5" borderId="2" applyAlignment="1" pivotButton="0" quotePrefix="0" xfId="0">
      <alignment horizontal="center" vertical="center"/>
    </xf>
    <xf numFmtId="0" fontId="13" fillId="3" borderId="2" applyAlignment="1" pivotButton="0" quotePrefix="0" xfId="0">
      <alignment horizontal="center" vertical="center"/>
    </xf>
    <xf numFmtId="0" fontId="12" fillId="5" borderId="2" applyAlignment="1" pivotButton="0" quotePrefix="0" xfId="0">
      <alignment horizontal="center" vertical="center"/>
    </xf>
    <xf numFmtId="0" fontId="13" fillId="5" borderId="2" applyAlignment="1" pivotButton="0" quotePrefix="0" xfId="0">
      <alignment horizontal="center" vertical="center"/>
    </xf>
    <xf numFmtId="0" fontId="14" fillId="6" borderId="3" applyAlignment="1" pivotButton="0" quotePrefix="0" xfId="0">
      <alignment horizontal="center" vertical="center"/>
    </xf>
    <xf numFmtId="0" fontId="0" fillId="0" borderId="6" pivotButton="0" quotePrefix="0" xfId="0"/>
    <xf numFmtId="0" fontId="14" fillId="6" borderId="1" applyAlignment="1" pivotButton="0" quotePrefix="0" xfId="0">
      <alignment horizontal="center" vertical="center"/>
    </xf>
    <xf numFmtId="3" fontId="14" fillId="6" borderId="1" applyAlignment="1" pivotButton="0" quotePrefix="0" xfId="0">
      <alignment horizontal="center" vertical="center"/>
    </xf>
    <xf numFmtId="164" fontId="14" fillId="6" borderId="1" applyAlignment="1" pivotButton="0" quotePrefix="0" xfId="0">
      <alignment horizontal="center" vertical="center"/>
    </xf>
    <xf numFmtId="0" fontId="15" fillId="0" borderId="0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/>
    </xf>
    <xf numFmtId="0" fontId="18" fillId="0" borderId="0" applyAlignment="1" pivotButton="0" quotePrefix="0" xfId="0">
      <alignment horizontal="left" vertical="center"/>
    </xf>
    <xf numFmtId="0" fontId="19" fillId="2" borderId="0" applyAlignment="1" pivotButton="0" quotePrefix="0" xfId="0">
      <alignment horizontal="center" vertical="center"/>
    </xf>
    <xf numFmtId="0" fontId="20" fillId="4" borderId="0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 wrapText="1"/>
    </xf>
    <xf numFmtId="0" fontId="21" fillId="5" borderId="2" applyAlignment="1" pivotButton="0" quotePrefix="0" xfId="0">
      <alignment horizontal="left" vertical="center"/>
    </xf>
    <xf numFmtId="0" fontId="21" fillId="5" borderId="2" applyAlignment="1" pivotButton="0" quotePrefix="0" xfId="0">
      <alignment horizontal="center" vertical="center"/>
    </xf>
    <xf numFmtId="3" fontId="21" fillId="5" borderId="2" applyAlignment="1" pivotButton="0" quotePrefix="0" xfId="0">
      <alignment horizontal="center" vertical="center"/>
    </xf>
    <xf numFmtId="0" fontId="21" fillId="3" borderId="2" applyAlignment="1" pivotButton="0" quotePrefix="0" xfId="0">
      <alignment horizontal="left" vertical="center"/>
    </xf>
    <xf numFmtId="0" fontId="21" fillId="3" borderId="2" applyAlignment="1" pivotButton="0" quotePrefix="0" xfId="0">
      <alignment horizontal="center" vertical="center"/>
    </xf>
    <xf numFmtId="3" fontId="21" fillId="3" borderId="2" applyAlignment="1" pivotButton="0" quotePrefix="0" xfId="0">
      <alignment horizontal="center" vertical="center"/>
    </xf>
    <xf numFmtId="0" fontId="15" fillId="7" borderId="2" applyAlignment="1" pivotButton="0" quotePrefix="0" xfId="0">
      <alignment horizontal="left" vertical="center"/>
    </xf>
    <xf numFmtId="0" fontId="15" fillId="7" borderId="2" applyAlignment="1" pivotButton="0" quotePrefix="0" xfId="0">
      <alignment horizontal="center" vertical="center"/>
    </xf>
    <xf numFmtId="3" fontId="15" fillId="7" borderId="2" applyAlignment="1" pivotButton="0" quotePrefix="0" xfId="0">
      <alignment horizontal="center" vertical="center"/>
    </xf>
    <xf numFmtId="165" fontId="21" fillId="5" borderId="2" applyAlignment="1" pivotButton="0" quotePrefix="0" xfId="0">
      <alignment horizontal="center" vertical="center"/>
    </xf>
    <xf numFmtId="0" fontId="22" fillId="2" borderId="0" applyAlignment="1" pivotButton="0" quotePrefix="0" xfId="0">
      <alignment horizontal="left" vertical="center"/>
    </xf>
    <xf numFmtId="0" fontId="23" fillId="3" borderId="4" applyAlignment="1" pivotButton="0" quotePrefix="0" xfId="0">
      <alignment horizontal="left" vertical="center"/>
    </xf>
    <xf numFmtId="0" fontId="0" fillId="0" borderId="8" pivotButton="0" quotePrefix="0" xfId="0"/>
    <xf numFmtId="0" fontId="21" fillId="3" borderId="4" applyAlignment="1" pivotButton="0" quotePrefix="0" xfId="0">
      <alignment horizontal="left" vertical="center"/>
    </xf>
    <xf numFmtId="0" fontId="23" fillId="5" borderId="4" applyAlignment="1" pivotButton="0" quotePrefix="0" xfId="0">
      <alignment horizontal="left" vertical="center"/>
    </xf>
    <xf numFmtId="0" fontId="21" fillId="5" borderId="4" applyAlignment="1" pivotButton="0" quotePrefix="0" xfId="0">
      <alignment horizontal="left" vertical="center"/>
    </xf>
    <xf numFmtId="0" fontId="24" fillId="2" borderId="0" applyAlignment="1" pivotButton="0" quotePrefix="0" xfId="0">
      <alignment horizontal="center" vertical="center"/>
    </xf>
    <xf numFmtId="0" fontId="22" fillId="6" borderId="0" applyAlignment="1" pivotButton="0" quotePrefix="0" xfId="0">
      <alignment horizontal="center" vertical="center"/>
    </xf>
    <xf numFmtId="0" fontId="22" fillId="8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25" fillId="3" borderId="2" applyAlignment="1" pivotButton="0" quotePrefix="0" xfId="0">
      <alignment horizontal="left" vertical="center"/>
    </xf>
    <xf numFmtId="0" fontId="26" fillId="3" borderId="2" applyAlignment="1" pivotButton="0" quotePrefix="0" xfId="0">
      <alignment horizontal="center" vertical="center"/>
    </xf>
    <xf numFmtId="0" fontId="27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horizontal="center" vertical="center"/>
    </xf>
    <xf numFmtId="0" fontId="25" fillId="5" borderId="2" applyAlignment="1" pivotButton="0" quotePrefix="0" xfId="0">
      <alignment horizontal="left" vertical="center"/>
    </xf>
    <xf numFmtId="0" fontId="26" fillId="5" borderId="2" applyAlignment="1" pivotButton="0" quotePrefix="0" xfId="0">
      <alignment horizontal="center" vertical="center"/>
    </xf>
    <xf numFmtId="0" fontId="12" fillId="4" borderId="2" applyAlignment="1" pivotButton="0" quotePrefix="0" xfId="0">
      <alignment horizontal="center" vertical="center"/>
    </xf>
    <xf numFmtId="0" fontId="13" fillId="4" borderId="2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22" fillId="2" borderId="0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15" fillId="3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center" vertical="center"/>
    </xf>
    <xf numFmtId="164" fontId="26" fillId="3" borderId="2" applyAlignment="1" pivotButton="0" quotePrefix="0" xfId="0">
      <alignment horizontal="center" vertical="center"/>
    </xf>
    <xf numFmtId="0" fontId="15" fillId="5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center" vertical="center"/>
    </xf>
    <xf numFmtId="164" fontId="26" fillId="5" borderId="2" applyAlignment="1" pivotButton="0" quotePrefix="0" xfId="0">
      <alignment horizontal="center" vertical="center"/>
    </xf>
    <xf numFmtId="0" fontId="22" fillId="6" borderId="0" applyAlignment="1" pivotButton="0" quotePrefix="0" xfId="0">
      <alignment horizontal="left" vertical="center"/>
    </xf>
    <xf numFmtId="0" fontId="15" fillId="4" borderId="2" applyAlignment="1" pivotButton="0" quotePrefix="0" xfId="0">
      <alignment horizontal="center" vertical="center"/>
    </xf>
    <xf numFmtId="2" fontId="27" fillId="4" borderId="2" applyAlignment="1" pivotButton="0" quotePrefix="0" xfId="0">
      <alignment horizontal="center" vertical="center"/>
    </xf>
    <xf numFmtId="0" fontId="15" fillId="3" borderId="2" applyAlignment="1" pivotButton="0" quotePrefix="0" xfId="0">
      <alignment horizontal="center" vertical="center"/>
    </xf>
    <xf numFmtId="166" fontId="6" fillId="3" borderId="2" applyAlignment="1" pivotButton="0" quotePrefix="0" xfId="0">
      <alignment horizontal="center" vertical="center"/>
    </xf>
    <xf numFmtId="2" fontId="26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/>
    </xf>
    <xf numFmtId="0" fontId="15" fillId="5" borderId="2" applyAlignment="1" pivotButton="0" quotePrefix="0" xfId="0">
      <alignment horizontal="center" vertical="center"/>
    </xf>
    <xf numFmtId="166" fontId="6" fillId="5" borderId="2" applyAlignment="1" pivotButton="0" quotePrefix="0" xfId="0">
      <alignment horizontal="center" vertical="center"/>
    </xf>
    <xf numFmtId="2" fontId="26" fillId="5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center" vertical="center"/>
    </xf>
    <xf numFmtId="0" fontId="22" fillId="8" borderId="0" applyAlignment="1" pivotButton="0" quotePrefix="0" xfId="0">
      <alignment horizontal="left" vertical="center"/>
    </xf>
    <xf numFmtId="0" fontId="23" fillId="3" borderId="2" applyAlignment="1" pivotButton="0" quotePrefix="0" xfId="0">
      <alignment horizontal="left" vertical="center"/>
    </xf>
    <xf numFmtId="0" fontId="23" fillId="5" borderId="2" applyAlignment="1" pivotButton="0" quotePrefix="0" xfId="0">
      <alignment horizontal="left" vertical="center"/>
    </xf>
    <xf numFmtId="0" fontId="24" fillId="6" borderId="1" applyAlignment="1" pivotButton="0" quotePrefix="0" xfId="0">
      <alignment horizontal="center" vertical="center"/>
    </xf>
    <xf numFmtId="0" fontId="8" fillId="4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left" vertical="center" wrapText="1"/>
    </xf>
    <xf numFmtId="0" fontId="10" fillId="5" borderId="2" applyAlignment="1" pivotButton="0" quotePrefix="0" xfId="0">
      <alignment horizontal="left" vertical="center" wrapText="1"/>
    </xf>
    <xf numFmtId="0" fontId="24" fillId="8" borderId="1" applyAlignment="1" pivotButton="0" quotePrefix="0" xfId="0">
      <alignment horizontal="center" vertical="center"/>
    </xf>
    <xf numFmtId="0" fontId="22" fillId="9" borderId="0" applyAlignment="1" pivotButton="0" quotePrefix="0" xfId="0">
      <alignment horizontal="left" vertical="center"/>
    </xf>
    <xf numFmtId="0" fontId="31" fillId="3" borderId="2" applyAlignment="1" pivotButton="0" quotePrefix="0" xfId="0">
      <alignment horizontal="center" vertical="center"/>
    </xf>
    <xf numFmtId="0" fontId="10" fillId="3" borderId="4" applyAlignment="1" pivotButton="0" quotePrefix="0" xfId="0">
      <alignment horizontal="left" vertical="center" wrapText="1"/>
    </xf>
    <xf numFmtId="0" fontId="31" fillId="5" borderId="2" applyAlignment="1" pivotButton="0" quotePrefix="0" xfId="0">
      <alignment horizontal="center" vertical="center"/>
    </xf>
    <xf numFmtId="0" fontId="10" fillId="5" borderId="4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C7293"/>
      <rgbColor rgb="FFD9D9D9"/>
      <rgbColor rgb="FF878787"/>
      <rgbColor rgb="FF9999FF"/>
      <rgbColor rgb="FF993366"/>
      <rgbColor rgb="FFF9F9F9"/>
      <rgbColor rgb="FFD6EAF8"/>
      <rgbColor rgb="FF660066"/>
      <rgbColor rgb="FFFF8080"/>
      <rgbColor rgb="FF0066CC"/>
      <rgbColor rgb="FFCCDDEE"/>
      <rgbColor rgb="FF000080"/>
      <rgbColor rgb="FFFF00FF"/>
      <rgbColor rgb="FFFFFF00"/>
      <rgbColor rgb="FF00FFFF"/>
      <rgbColor rgb="FF800080"/>
      <rgbColor rgb="FF800000"/>
      <rgbColor rgb="FF0EA5A0"/>
      <rgbColor rgb="FF0000FF"/>
      <rgbColor rgb="FF00CCFF"/>
      <rgbColor rgb="FFE8F4FD"/>
      <rgbColor rgb="FFF4F9F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0A500"/>
      <rgbColor rgb="FFD97706"/>
      <rgbColor rgb="FF666699"/>
      <rgbColor rgb="FF94A3B8"/>
      <rgbColor rgb="FF0D2C54"/>
      <rgbColor rgb="FF16A34A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Κατανομή Ταχύτητας Πλοίων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'Ανάλυση &amp; Γραφήματα'!C4</f>
              <strCache>
                <ptCount val="1"/>
                <pt idx="0">
                  <v>Συχνότητα</v>
                </pt>
              </strCache>
            </strRef>
          </tx>
          <spPr>
            <a:solidFill xmlns:a="http://schemas.openxmlformats.org/drawingml/2006/main">
              <a:srgbClr val="1c7293"/>
            </a:solidFill>
            <a:ln xmlns:a="http://schemas.openxmlformats.org/drawingml/2006/main" w="9360">
              <a:solidFill>
                <a:srgbClr val="0d2c54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'Ανάλυση &amp; Γραφήματα'!$A$5:$A$8</f>
              <strCache>
                <ptCount val="4"/>
                <pt idx="0">
                  <v>11–12.9 κν</v>
                </pt>
                <pt idx="1">
                  <v>13–14.9 κν</v>
                </pt>
                <pt idx="2">
                  <v>15–16.9 κν</v>
                </pt>
                <pt idx="3">
                  <v>17–18.9 κν</v>
                </pt>
              </strCache>
            </strRef>
          </cat>
          <val>
            <numRef>
              <f>'Ανάλυση &amp; Γραφήματα'!$C$5:$C$8</f>
              <numCache>
                <formatCode>General</formatCode>
                <ptCount val="4"/>
                <pt idx="0">
                  <v>3</v>
                </pt>
                <pt idx="1">
                  <v>4</v>
                </pt>
                <pt idx="2">
                  <v>5</v>
                </pt>
                <pt idx="3">
                  <v>3</v>
                </pt>
              </numCache>
            </numRef>
          </val>
        </ser>
        <gapWidth val="150"/>
        <overlap val="0"/>
        <axId val="47202240"/>
        <axId val="65386168"/>
      </barChart>
      <catAx>
        <axId val="47202240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Κατηγορίες Ταχύτητας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65386168"/>
        <crosses val="autoZero"/>
        <auto val="1"/>
        <lblAlgn val="ctr"/>
        <lblOffset val="100"/>
        <noMultiLvlLbl val="0"/>
      </catAx>
      <valAx>
        <axId val="6538616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Αριθμός Πλοίων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4720224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Κατανομή Καθυστερήσεων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'Ανάλυση &amp; Γραφήματα'!J4</f>
              <strCache>
                <ptCount val="1"/>
                <pt idx="0">
                  <v>Συχνότητα</v>
                </pt>
              </strCache>
            </strRef>
          </tx>
          <spPr>
            <a:solidFill xmlns:a="http://schemas.openxmlformats.org/drawingml/2006/main">
              <a:srgbClr val="f0a500"/>
            </a:solidFill>
            <a:ln xmlns:a="http://schemas.openxmlformats.org/drawingml/2006/main" w="9360">
              <a:solidFill>
                <a:srgbClr val="0d2c54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'Ανάλυση &amp; Γραφήματα'!$H$5:$H$8</f>
              <strCache>
                <ptCount val="4"/>
                <pt idx="0">
                  <v>0–2 ώρες</v>
                </pt>
                <pt idx="1">
                  <v>3–5 ώρες</v>
                </pt>
                <pt idx="2">
                  <v>6–8 ώρες</v>
                </pt>
                <pt idx="3">
                  <v>9–12+ ώρες</v>
                </pt>
              </strCache>
            </strRef>
          </cat>
          <val>
            <numRef>
              <f>'Ανάλυση &amp; Γραφήματα'!$J$5:$J$8</f>
              <numCache>
                <formatCode>General</formatCode>
                <ptCount val="4"/>
                <pt idx="0">
                  <v>7</v>
                </pt>
                <pt idx="1">
                  <v>4</v>
                </pt>
                <pt idx="2">
                  <v>2</v>
                </pt>
                <pt idx="3">
                  <v>2</v>
                </pt>
              </numCache>
            </numRef>
          </val>
        </ser>
        <gapWidth val="150"/>
        <overlap val="0"/>
        <axId val="9973791"/>
        <axId val="73245467"/>
      </barChart>
      <catAx>
        <axId val="9973791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Κατηγορίες Καθυστέρησης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73245467"/>
        <crosses val="autoZero"/>
        <auto val="1"/>
        <lblAlgn val="ctr"/>
        <lblOffset val="100"/>
        <noMultiLvlLbl val="0"/>
      </catAx>
      <valAx>
        <axId val="7324546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Αριθμός Πλοίων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997379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Μέση Ταχύτητα ανά Τύπο Πλοίου (κν)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'Ανάλυση &amp; Γραφήματα'!B29</f>
              <strCache>
                <ptCount val="1"/>
                <pt idx="0">
                  <v>Μέση Ταχύτητα</v>
                </pt>
              </strCache>
            </strRef>
          </tx>
          <spPr>
            <a:solidFill xmlns:a="http://schemas.openxmlformats.org/drawingml/2006/main">
              <a:srgbClr val="0d2c54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'Ανάλυση &amp; Γραφήματα'!$A$30:$A$33</f>
              <strCache>
                <ptCount val="4"/>
                <pt idx="0">
                  <v>Bulk Carrier</v>
                </pt>
                <pt idx="1">
                  <v>Container</v>
                </pt>
                <pt idx="2">
                  <v>RoRo</v>
                </pt>
                <pt idx="3">
                  <v>Tanker</v>
                </pt>
              </strCache>
            </strRef>
          </cat>
          <val>
            <numRef>
              <f>'Ανάλυση &amp; Γραφήματα'!$B$30:$B$33</f>
              <numCache>
                <formatCode>General</formatCode>
                <ptCount val="4"/>
                <pt idx="0">
                  <v>13.725</v>
                </pt>
                <pt idx="1">
                  <v>17.16</v>
                </pt>
                <pt idx="2">
                  <v>15.7</v>
                </pt>
                <pt idx="3">
                  <v>13.5</v>
                </pt>
              </numCache>
            </numRef>
          </val>
        </ser>
        <gapWidth val="150"/>
        <overlap val="0"/>
        <axId val="29925925"/>
        <axId val="72944718"/>
      </barChart>
      <catAx>
        <axId val="29925925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72944718"/>
        <crosses val="autoZero"/>
        <auto val="1"/>
        <lblAlgn val="ctr"/>
        <lblOffset val="100"/>
        <noMultiLvlLbl val="0"/>
      </catAx>
      <valAx>
        <axId val="7294471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Ταχύτητα (κν)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29925925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10</row>
      <rowOff>0</rowOff>
    </from>
    <to>
      <col>4</col>
      <colOff>668160</colOff>
      <row>26</row>
      <rowOff>190440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7</col>
      <colOff>0</colOff>
      <row>10</row>
      <rowOff>0</rowOff>
    </from>
    <to>
      <col>12</col>
      <colOff>33840</colOff>
      <row>26</row>
      <rowOff>190440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0</col>
      <colOff>0</colOff>
      <row>33</row>
      <rowOff>0</rowOff>
    </from>
    <to>
      <col>4</col>
      <colOff>668160</colOff>
      <row>49</row>
      <rowOff>190080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K2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0" customWidth="1" style="94" min="1" max="1"/>
    <col width="14" customWidth="1" style="94" min="2" max="2"/>
    <col width="18" customWidth="1" style="94" min="3" max="4"/>
    <col width="16" customWidth="1" style="94" min="5" max="6"/>
    <col width="18" customWidth="1" style="94" min="7" max="7"/>
    <col width="16" customWidth="1" style="94" min="8" max="9"/>
    <col width="14" customWidth="1" style="94" min="10" max="10"/>
    <col width="16" customWidth="1" style="94" min="11" max="11"/>
  </cols>
  <sheetData>
    <row r="1" ht="42" customHeight="1" s="95">
      <c r="A1" s="96" t="inlineStr">
        <is>
          <t>ShipData S.A. — Ανάλυση Στόλου Εμπορικών Πλοίων</t>
        </is>
      </c>
    </row>
    <row r="2" ht="21.75" customHeight="1" s="95">
      <c r="A2" s="97" t="inlineStr">
        <is>
          <t>Πηγή: Εσωτερικά δεδομένα λειτουργίας — Ιανουάριος–Δεκέμβριος 2024</t>
        </is>
      </c>
    </row>
    <row r="3" ht="18" customHeight="1" s="95">
      <c r="A3" s="98" t="inlineStr">
        <is>
          <t>📌  Εισάγετε τα δεδομένα αυτά στο Excel και χρησιμοποιήστε το Data Analysis ToolPak για Περιγραφική Στατιστική</t>
        </is>
      </c>
    </row>
    <row r="5" ht="37.5" customHeight="1" s="95">
      <c r="A5" s="99" t="inlineStr">
        <is>
          <t>Πλοίο</t>
        </is>
      </c>
      <c r="B5" s="99" t="inlineStr">
        <is>
          <t>Τύπος Πλοίου</t>
        </is>
      </c>
      <c r="C5" s="99" t="inlineStr">
        <is>
          <t>Ταχύτητα
(κόμβοι)</t>
        </is>
      </c>
      <c r="D5" s="99" t="inlineStr">
        <is>
          <t>Κατανάλωση
Καυσίμου (t/ημ)</t>
        </is>
      </c>
      <c r="E5" s="99" t="inlineStr">
        <is>
          <t>Ημέρες
Ταξιδιού</t>
        </is>
      </c>
      <c r="F5" s="99" t="inlineStr">
        <is>
          <t>Καθυστέρηση
Λιμανιού (ώρες)</t>
        </is>
      </c>
      <c r="G5" s="99" t="inlineStr">
        <is>
          <t>Φορτίο
(TEU/τόνοι)</t>
        </is>
      </c>
      <c r="H5" s="99" t="inlineStr">
        <is>
          <t>Εκπομπές CO₂
(t/ημ)</t>
        </is>
      </c>
      <c r="I5" s="99" t="inlineStr">
        <is>
          <t>Κόστος
Λειτουργίας (€/ημ)</t>
        </is>
      </c>
      <c r="J5" s="99" t="inlineStr">
        <is>
          <t>Ηλικία
Πλοίου (έτη)</t>
        </is>
      </c>
      <c r="K5" s="99" t="inlineStr">
        <is>
          <t>Βαθμολογία
Ασφαλείας</t>
        </is>
      </c>
    </row>
    <row r="6" ht="19.5" customHeight="1" s="95">
      <c r="A6" s="100" t="inlineStr">
        <is>
          <t>Ηρακλής</t>
        </is>
      </c>
      <c r="B6" s="101" t="inlineStr">
        <is>
          <t>Bulk Carrier</t>
        </is>
      </c>
      <c r="C6" s="102" t="n">
        <v>14.2</v>
      </c>
      <c r="D6" s="102" t="n">
        <v>22.5</v>
      </c>
      <c r="E6" s="102" t="n">
        <v>12</v>
      </c>
      <c r="F6" s="103" t="n">
        <v>3</v>
      </c>
      <c r="G6" s="104" t="n">
        <v>28000</v>
      </c>
      <c r="H6" s="102" t="n">
        <v>57.5</v>
      </c>
      <c r="I6" s="105" t="n">
        <v>8200</v>
      </c>
      <c r="J6" s="102" t="n">
        <v>8</v>
      </c>
      <c r="K6" s="106" t="n">
        <v>92</v>
      </c>
    </row>
    <row r="7" ht="19.5" customHeight="1" s="95">
      <c r="A7" s="107" t="inlineStr">
        <is>
          <t>Αθηνά</t>
        </is>
      </c>
      <c r="B7" s="108" t="inlineStr">
        <is>
          <t>Container</t>
        </is>
      </c>
      <c r="C7" s="109" t="n">
        <v>16.8</v>
      </c>
      <c r="D7" s="109" t="n">
        <v>26.1</v>
      </c>
      <c r="E7" s="109" t="n">
        <v>8</v>
      </c>
      <c r="F7" s="110" t="n">
        <v>0</v>
      </c>
      <c r="G7" s="111" t="n">
        <v>42000</v>
      </c>
      <c r="H7" s="109" t="n">
        <v>66.7</v>
      </c>
      <c r="I7" s="112" t="n">
        <v>9800</v>
      </c>
      <c r="J7" s="109" t="n">
        <v>5</v>
      </c>
      <c r="K7" s="110" t="n">
        <v>97</v>
      </c>
    </row>
    <row r="8" ht="19.5" customHeight="1" s="95">
      <c r="A8" s="100" t="inlineStr">
        <is>
          <t>Ποσειδών</t>
        </is>
      </c>
      <c r="B8" s="101" t="inlineStr">
        <is>
          <t>Tanker</t>
        </is>
      </c>
      <c r="C8" s="102" t="n">
        <v>12.5</v>
      </c>
      <c r="D8" s="102" t="n">
        <v>19.8</v>
      </c>
      <c r="E8" s="102" t="n">
        <v>15</v>
      </c>
      <c r="F8" s="106" t="n">
        <v>7</v>
      </c>
      <c r="G8" s="104" t="n">
        <v>35000</v>
      </c>
      <c r="H8" s="102" t="n">
        <v>50.5</v>
      </c>
      <c r="I8" s="105" t="n">
        <v>7600</v>
      </c>
      <c r="J8" s="102" t="n">
        <v>15</v>
      </c>
      <c r="K8" s="113" t="n">
        <v>85</v>
      </c>
    </row>
    <row r="9" ht="19.5" customHeight="1" s="95">
      <c r="A9" s="107" t="inlineStr">
        <is>
          <t>Κρόνος</t>
        </is>
      </c>
      <c r="B9" s="108" t="inlineStr">
        <is>
          <t>Container</t>
        </is>
      </c>
      <c r="C9" s="109" t="n">
        <v>17.1</v>
      </c>
      <c r="D9" s="109" t="n">
        <v>27.3</v>
      </c>
      <c r="E9" s="109" t="n">
        <v>6</v>
      </c>
      <c r="F9" s="110" t="n">
        <v>1</v>
      </c>
      <c r="G9" s="111" t="n">
        <v>44000</v>
      </c>
      <c r="H9" s="109" t="n">
        <v>69.7</v>
      </c>
      <c r="I9" s="112" t="n">
        <v>10200</v>
      </c>
      <c r="J9" s="109" t="n">
        <v>4</v>
      </c>
      <c r="K9" s="110" t="n">
        <v>98</v>
      </c>
    </row>
    <row r="10" ht="19.5" customHeight="1" s="95">
      <c r="A10" s="100" t="inlineStr">
        <is>
          <t>Πηνελόπη</t>
        </is>
      </c>
      <c r="B10" s="101" t="inlineStr">
        <is>
          <t>Bulk Carrier</t>
        </is>
      </c>
      <c r="C10" s="102" t="n">
        <v>13.9</v>
      </c>
      <c r="D10" s="102" t="n">
        <v>21.4</v>
      </c>
      <c r="E10" s="102" t="n">
        <v>14</v>
      </c>
      <c r="F10" s="106" t="n">
        <v>5</v>
      </c>
      <c r="G10" s="104" t="n">
        <v>26000</v>
      </c>
      <c r="H10" s="102" t="n">
        <v>54.6</v>
      </c>
      <c r="I10" s="105" t="n">
        <v>7900</v>
      </c>
      <c r="J10" s="102" t="n">
        <v>10</v>
      </c>
      <c r="K10" s="106" t="n">
        <v>88</v>
      </c>
    </row>
    <row r="11" ht="19.5" customHeight="1" s="95">
      <c r="A11" s="107" t="inlineStr">
        <is>
          <t>Θησέας</t>
        </is>
      </c>
      <c r="B11" s="108" t="inlineStr">
        <is>
          <t>RoRo</t>
        </is>
      </c>
      <c r="C11" s="109" t="n">
        <v>15.5</v>
      </c>
      <c r="D11" s="109" t="n">
        <v>24.2</v>
      </c>
      <c r="E11" s="109" t="n">
        <v>10</v>
      </c>
      <c r="F11" s="110" t="n">
        <v>2</v>
      </c>
      <c r="G11" s="111" t="n">
        <v>18000</v>
      </c>
      <c r="H11" s="109" t="n">
        <v>61.8</v>
      </c>
      <c r="I11" s="112" t="n">
        <v>8800</v>
      </c>
      <c r="J11" s="109" t="n">
        <v>7</v>
      </c>
      <c r="K11" s="114" t="n">
        <v>93</v>
      </c>
    </row>
    <row r="12" ht="19.5" customHeight="1" s="95">
      <c r="A12" s="100" t="inlineStr">
        <is>
          <t>Ελένη</t>
        </is>
      </c>
      <c r="B12" s="101" t="inlineStr">
        <is>
          <t>Container</t>
        </is>
      </c>
      <c r="C12" s="102" t="n">
        <v>16.2</v>
      </c>
      <c r="D12" s="102" t="n">
        <v>25.7</v>
      </c>
      <c r="E12" s="102" t="n">
        <v>9</v>
      </c>
      <c r="F12" s="103" t="n">
        <v>0</v>
      </c>
      <c r="G12" s="104" t="n">
        <v>40000</v>
      </c>
      <c r="H12" s="102" t="n">
        <v>65.5</v>
      </c>
      <c r="I12" s="105" t="n">
        <v>9500</v>
      </c>
      <c r="J12" s="102" t="n">
        <v>6</v>
      </c>
      <c r="K12" s="103" t="n">
        <v>96</v>
      </c>
    </row>
    <row r="13" ht="19.5" customHeight="1" s="95">
      <c r="A13" s="107" t="inlineStr">
        <is>
          <t>Αγαμέμνων</t>
        </is>
      </c>
      <c r="B13" s="108" t="inlineStr">
        <is>
          <t>Tanker</t>
        </is>
      </c>
      <c r="C13" s="109" t="n">
        <v>11.8</v>
      </c>
      <c r="D13" s="109" t="n">
        <v>18.9</v>
      </c>
      <c r="E13" s="109" t="n">
        <v>18</v>
      </c>
      <c r="F13" s="115" t="n">
        <v>12</v>
      </c>
      <c r="G13" s="111" t="n">
        <v>32000</v>
      </c>
      <c r="H13" s="109" t="n">
        <v>48.2</v>
      </c>
      <c r="I13" s="112" t="n">
        <v>7200</v>
      </c>
      <c r="J13" s="109" t="n">
        <v>22</v>
      </c>
      <c r="K13" s="115" t="n">
        <v>79</v>
      </c>
    </row>
    <row r="14" ht="19.5" customHeight="1" s="95">
      <c r="A14" s="100" t="inlineStr">
        <is>
          <t>Πατρόκλος</t>
        </is>
      </c>
      <c r="B14" s="101" t="inlineStr">
        <is>
          <t>Bulk Carrier</t>
        </is>
      </c>
      <c r="C14" s="102" t="n">
        <v>14.7</v>
      </c>
      <c r="D14" s="102" t="n">
        <v>23.1</v>
      </c>
      <c r="E14" s="102" t="n">
        <v>11</v>
      </c>
      <c r="F14" s="106" t="n">
        <v>4</v>
      </c>
      <c r="G14" s="104" t="n">
        <v>29000</v>
      </c>
      <c r="H14" s="102" t="n">
        <v>59</v>
      </c>
      <c r="I14" s="105" t="n">
        <v>8400</v>
      </c>
      <c r="J14" s="102" t="n">
        <v>9</v>
      </c>
      <c r="K14" s="106" t="n">
        <v>91</v>
      </c>
    </row>
    <row r="15" ht="19.5" customHeight="1" s="95">
      <c r="A15" s="107" t="inlineStr">
        <is>
          <t>Αχιλλέας</t>
        </is>
      </c>
      <c r="B15" s="108" t="inlineStr">
        <is>
          <t>Container</t>
        </is>
      </c>
      <c r="C15" s="109" t="n">
        <v>18.3</v>
      </c>
      <c r="D15" s="109" t="n">
        <v>29.5</v>
      </c>
      <c r="E15" s="109" t="n">
        <v>5</v>
      </c>
      <c r="F15" s="110" t="n">
        <v>0</v>
      </c>
      <c r="G15" s="111" t="n">
        <v>48000</v>
      </c>
      <c r="H15" s="109" t="n">
        <v>75.3</v>
      </c>
      <c r="I15" s="112" t="n">
        <v>11000</v>
      </c>
      <c r="J15" s="109" t="n">
        <v>3</v>
      </c>
      <c r="K15" s="110" t="n">
        <v>99</v>
      </c>
    </row>
    <row r="16" ht="19.5" customHeight="1" s="95">
      <c r="A16" s="100" t="inlineStr">
        <is>
          <t>Οδυσσέας</t>
        </is>
      </c>
      <c r="B16" s="101" t="inlineStr">
        <is>
          <t>Tanker</t>
        </is>
      </c>
      <c r="C16" s="102" t="n">
        <v>13.2</v>
      </c>
      <c r="D16" s="102" t="n">
        <v>20.8</v>
      </c>
      <c r="E16" s="102" t="n">
        <v>16</v>
      </c>
      <c r="F16" s="113" t="n">
        <v>8</v>
      </c>
      <c r="G16" s="104" t="n">
        <v>33000</v>
      </c>
      <c r="H16" s="102" t="n">
        <v>53.1</v>
      </c>
      <c r="I16" s="105" t="n">
        <v>7500</v>
      </c>
      <c r="J16" s="102" t="n">
        <v>18</v>
      </c>
      <c r="K16" s="113" t="n">
        <v>83</v>
      </c>
    </row>
    <row r="17" ht="19.5" customHeight="1" s="95">
      <c r="A17" s="107" t="inlineStr">
        <is>
          <t>Περσεφόνη</t>
        </is>
      </c>
      <c r="B17" s="108" t="inlineStr">
        <is>
          <t>RoRo</t>
        </is>
      </c>
      <c r="C17" s="109" t="n">
        <v>15.9</v>
      </c>
      <c r="D17" s="109" t="n">
        <v>25.1</v>
      </c>
      <c r="E17" s="109" t="n">
        <v>10</v>
      </c>
      <c r="F17" s="110" t="n">
        <v>3</v>
      </c>
      <c r="G17" s="111" t="n">
        <v>19000</v>
      </c>
      <c r="H17" s="109" t="n">
        <v>64.09999999999999</v>
      </c>
      <c r="I17" s="112" t="n">
        <v>9100</v>
      </c>
      <c r="J17" s="109" t="n">
        <v>8</v>
      </c>
      <c r="K17" s="114" t="n">
        <v>94</v>
      </c>
    </row>
    <row r="18" ht="19.5" customHeight="1" s="95">
      <c r="A18" s="100" t="inlineStr">
        <is>
          <t>Μίνωας</t>
        </is>
      </c>
      <c r="B18" s="101" t="inlineStr">
        <is>
          <t>Container</t>
        </is>
      </c>
      <c r="C18" s="102" t="n">
        <v>17.4</v>
      </c>
      <c r="D18" s="102" t="n">
        <v>27.8</v>
      </c>
      <c r="E18" s="102" t="n">
        <v>7</v>
      </c>
      <c r="F18" s="103" t="n">
        <v>1</v>
      </c>
      <c r="G18" s="104" t="n">
        <v>46000</v>
      </c>
      <c r="H18" s="102" t="n">
        <v>71</v>
      </c>
      <c r="I18" s="105" t="n">
        <v>10600</v>
      </c>
      <c r="J18" s="102" t="n">
        <v>4</v>
      </c>
      <c r="K18" s="103" t="n">
        <v>97</v>
      </c>
    </row>
    <row r="19" ht="19.5" customHeight="1" s="95">
      <c r="A19" s="107" t="inlineStr">
        <is>
          <t>Νηρέας</t>
        </is>
      </c>
      <c r="B19" s="108" t="inlineStr">
        <is>
          <t>Bulk Carrier</t>
        </is>
      </c>
      <c r="C19" s="109" t="n">
        <v>12.1</v>
      </c>
      <c r="D19" s="109" t="n">
        <v>19.2</v>
      </c>
      <c r="E19" s="109" t="n">
        <v>17</v>
      </c>
      <c r="F19" s="115" t="n">
        <v>9</v>
      </c>
      <c r="G19" s="111" t="n">
        <v>25000</v>
      </c>
      <c r="H19" s="109" t="n">
        <v>49</v>
      </c>
      <c r="I19" s="112" t="n">
        <v>7400</v>
      </c>
      <c r="J19" s="109" t="n">
        <v>20</v>
      </c>
      <c r="K19" s="115" t="n">
        <v>81</v>
      </c>
    </row>
    <row r="20" ht="19.5" customHeight="1" s="95">
      <c r="A20" s="100" t="inlineStr">
        <is>
          <t>Χάρων</t>
        </is>
      </c>
      <c r="B20" s="101" t="inlineStr">
        <is>
          <t>Tanker</t>
        </is>
      </c>
      <c r="C20" s="102" t="n">
        <v>16.5</v>
      </c>
      <c r="D20" s="102" t="n">
        <v>26.3</v>
      </c>
      <c r="E20" s="102" t="n">
        <v>8</v>
      </c>
      <c r="F20" s="103" t="n">
        <v>2</v>
      </c>
      <c r="G20" s="104" t="n">
        <v>36000</v>
      </c>
      <c r="H20" s="102" t="n">
        <v>67.2</v>
      </c>
      <c r="I20" s="105" t="n">
        <v>9700</v>
      </c>
      <c r="J20" s="102" t="n">
        <v>6</v>
      </c>
      <c r="K20" s="103" t="n">
        <v>95</v>
      </c>
    </row>
    <row r="21" ht="24" customHeight="1" s="95">
      <c r="A21" s="116" t="inlineStr">
        <is>
          <t>ΜΕΣΟΙ ΟΡΟΙ ΣΤΟΛΟΥ</t>
        </is>
      </c>
      <c r="B21" s="117" t="n"/>
      <c r="C21" s="118">
        <f>AVERAGE(C6:C20)</f>
        <v/>
      </c>
      <c r="D21" s="118">
        <f>AVERAGE(D6:D20)</f>
        <v/>
      </c>
      <c r="E21" s="118">
        <f>AVERAGE(E6:E20)</f>
        <v/>
      </c>
      <c r="F21" s="118">
        <f>AVERAGE(F6:F20)</f>
        <v/>
      </c>
      <c r="G21" s="119">
        <f>AVERAGE(G6:G20)</f>
        <v/>
      </c>
      <c r="H21" s="118">
        <f>AVERAGE(H6:H20)</f>
        <v/>
      </c>
      <c r="I21" s="120">
        <f>AVERAGE(I6:I20)</f>
        <v/>
      </c>
      <c r="J21" s="118">
        <f>AVERAGE(J6:J20)</f>
        <v/>
      </c>
      <c r="K21" s="118">
        <f>AVERAGE(K6:K20)</f>
        <v/>
      </c>
    </row>
    <row r="23" ht="18" customHeight="1" s="95">
      <c r="A23" s="121" t="inlineStr">
        <is>
          <t>Χρωματική Κωδικοποίηση Καθυστέρησης &amp; Βαθμολογίας Ασφαλείας:</t>
        </is>
      </c>
    </row>
    <row r="24" ht="15.75" customHeight="1" s="95">
      <c r="A24" s="122" t="inlineStr">
        <is>
          <t>🟢 Καθυστέρηση &lt; 4 ώρες  /  Ασφάλεια ≥ 95</t>
        </is>
      </c>
    </row>
    <row r="25" ht="15.75" customHeight="1" s="95">
      <c r="A25" s="123" t="inlineStr">
        <is>
          <t>🟡 Καθυστέρηση 4-7 ώρες  /  Ασφάλεια 88-94</t>
        </is>
      </c>
    </row>
    <row r="26" ht="15.75" customHeight="1" s="95">
      <c r="A26" s="124" t="inlineStr">
        <is>
          <t>🔴 Καθυστέρηση ≥ 8 ώρες  /  Ασφάλεια &lt; 88</t>
        </is>
      </c>
    </row>
  </sheetData>
  <mergeCells count="8">
    <mergeCell ref="A23:D23"/>
    <mergeCell ref="A21:B21"/>
    <mergeCell ref="A3:K3"/>
    <mergeCell ref="A26:D26"/>
    <mergeCell ref="A2:K2"/>
    <mergeCell ref="A25:D25"/>
    <mergeCell ref="A24:D24"/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0" customWidth="1" style="94" min="1" max="1"/>
    <col width="16" customWidth="1" style="94" min="2" max="7"/>
  </cols>
  <sheetData>
    <row r="1" ht="39.75" customHeight="1" s="95">
      <c r="A1" s="125" t="inlineStr">
        <is>
          <t>Περιγραφική Στατιστική — Στόλος ShipData S.A.</t>
        </is>
      </c>
    </row>
    <row r="2" ht="19.5" customHeight="1" s="95">
      <c r="A2" s="126" t="inlineStr">
        <is>
          <t>⚙️  Τα παρακάτω υπολογίζονται αυτόματα με Excel formulas από το φύλλο 'Δεδομένα Πλοίων'</t>
        </is>
      </c>
    </row>
    <row r="4" ht="30" customHeight="1" s="95">
      <c r="A4" s="99" t="inlineStr">
        <is>
          <t>Στατιστικό</t>
        </is>
      </c>
      <c r="B4" s="127" t="inlineStr">
        <is>
          <t>Ταχύτητα
(κν)</t>
        </is>
      </c>
      <c r="C4" s="127" t="inlineStr">
        <is>
          <t>Κατ/ση
Καυσίμου</t>
        </is>
      </c>
      <c r="D4" s="127" t="inlineStr">
        <is>
          <t>Ημ.
Ταξιδιού</t>
        </is>
      </c>
      <c r="E4" s="127" t="inlineStr">
        <is>
          <t>Καθυστέρηση
(ώρες)</t>
        </is>
      </c>
      <c r="F4" s="127" t="inlineStr">
        <is>
          <t>Κόστος
Λειτ. (€/ημ)</t>
        </is>
      </c>
      <c r="G4" s="127" t="inlineStr">
        <is>
          <t>Βαθμ.
Ασφαλείας</t>
        </is>
      </c>
    </row>
    <row r="5" ht="18.75" customHeight="1" s="95">
      <c r="A5" s="128" t="inlineStr">
        <is>
          <t>Πλήθος Δεδομένων (n)</t>
        </is>
      </c>
      <c r="B5" s="129">
        <f>COUNT('Δεδομένα Πλοίων'!C6:C20)</f>
        <v/>
      </c>
      <c r="C5" s="129">
        <f>COUNT('Δεδομένα Πλοίων'!D6:D20)</f>
        <v/>
      </c>
      <c r="D5" s="129">
        <f>COUNT('Δεδομένα Πλοίων'!E6:E20)</f>
        <v/>
      </c>
      <c r="E5" s="129">
        <f>COUNT('Δεδομένα Πλοίων'!F6:F20)</f>
        <v/>
      </c>
      <c r="F5" s="130">
        <f>COUNT('Δεδομένα Πλοίων'!I6:I20)</f>
        <v/>
      </c>
      <c r="G5" s="129">
        <f>COUNT('Δεδομένα Πλοίων'!K6:K20)</f>
        <v/>
      </c>
    </row>
    <row r="6" ht="18.75" customHeight="1" s="95">
      <c r="A6" s="131" t="inlineStr">
        <is>
          <t>Μέσος Όρος (Mean)</t>
        </is>
      </c>
      <c r="B6" s="132">
        <f>AVERAGE('Δεδομένα Πλοίων'!C6:C20)</f>
        <v/>
      </c>
      <c r="C6" s="132">
        <f>AVERAGE('Δεδομένα Πλοίων'!D6:D20)</f>
        <v/>
      </c>
      <c r="D6" s="132">
        <f>AVERAGE('Δεδομένα Πλοίων'!E6:E20)</f>
        <v/>
      </c>
      <c r="E6" s="132">
        <f>AVERAGE('Δεδομένα Πλοίων'!F6:F20)</f>
        <v/>
      </c>
      <c r="F6" s="133">
        <f>AVERAGE('Δεδομένα Πλοίων'!I6:I20)</f>
        <v/>
      </c>
      <c r="G6" s="132">
        <f>AVERAGE('Δεδομένα Πλοίων'!K6:K20)</f>
        <v/>
      </c>
    </row>
    <row r="7" ht="18.75" customHeight="1" s="95">
      <c r="A7" s="128" t="inlineStr">
        <is>
          <t>Διάμεσος (Median)</t>
        </is>
      </c>
      <c r="B7" s="129">
        <f>MEDIAN('Δεδομένα Πλοίων'!C6:C20)</f>
        <v/>
      </c>
      <c r="C7" s="129">
        <f>MEDIAN('Δεδομένα Πλοίων'!D6:D20)</f>
        <v/>
      </c>
      <c r="D7" s="129">
        <f>MEDIAN('Δεδομένα Πλοίων'!E6:E20)</f>
        <v/>
      </c>
      <c r="E7" s="129">
        <f>MEDIAN('Δεδομένα Πλοίων'!F6:F20)</f>
        <v/>
      </c>
      <c r="F7" s="130">
        <f>MEDIAN('Δεδομένα Πλοίων'!I6:I20)</f>
        <v/>
      </c>
      <c r="G7" s="129">
        <f>MEDIAN('Δεδομένα Πλοίων'!K6:K20)</f>
        <v/>
      </c>
    </row>
    <row r="8" ht="18.75" customHeight="1" s="95">
      <c r="A8" s="131" t="inlineStr">
        <is>
          <t>Επικρατούσα (Mode)</t>
        </is>
      </c>
      <c r="B8" s="132">
        <f>IFERROR(MODE('Δεδομένα Πλοίων'!C6:C20),"N/A")</f>
        <v/>
      </c>
      <c r="C8" s="132">
        <f>IFERROR(MODE('Δεδομένα Πλοίων'!D6:D20),"N/A")</f>
        <v/>
      </c>
      <c r="D8" s="132">
        <f>IFERROR(MODE('Δεδομένα Πλοίων'!E6:E20),"N/A")</f>
        <v/>
      </c>
      <c r="E8" s="132">
        <f>IFERROR(MODE('Δεδομένα Πλοίων'!F6:F20),"N/A")</f>
        <v/>
      </c>
      <c r="F8" s="133">
        <f>IFERROR(MODE('Δεδομένα Πλοίων'!I6:I20),"N/A")</f>
        <v/>
      </c>
      <c r="G8" s="132">
        <f>IFERROR(MODE('Δεδομένα Πλοίων'!K6:K20),"N/A")</f>
        <v/>
      </c>
    </row>
    <row r="9" ht="18.75" customHeight="1" s="95">
      <c r="A9" s="128" t="inlineStr">
        <is>
          <t>Ελάχιστο (Min)</t>
        </is>
      </c>
      <c r="B9" s="129">
        <f>MIN('Δεδομένα Πλοίων'!C6:C20)</f>
        <v/>
      </c>
      <c r="C9" s="129">
        <f>MIN('Δεδομένα Πλοίων'!D6:D20)</f>
        <v/>
      </c>
      <c r="D9" s="129">
        <f>MIN('Δεδομένα Πλοίων'!E6:E20)</f>
        <v/>
      </c>
      <c r="E9" s="129">
        <f>MIN('Δεδομένα Πλοίων'!F6:F20)</f>
        <v/>
      </c>
      <c r="F9" s="130">
        <f>MIN('Δεδομένα Πλοίων'!I6:I20)</f>
        <v/>
      </c>
      <c r="G9" s="129">
        <f>MIN('Δεδομένα Πλοίων'!K6:K20)</f>
        <v/>
      </c>
    </row>
    <row r="10" ht="18.75" customHeight="1" s="95">
      <c r="A10" s="131" t="inlineStr">
        <is>
          <t>Μέγιστο (Max)</t>
        </is>
      </c>
      <c r="B10" s="132">
        <f>MAX('Δεδομένα Πλοίων'!C6:C20)</f>
        <v/>
      </c>
      <c r="C10" s="132">
        <f>MAX('Δεδομένα Πλοίων'!D6:D20)</f>
        <v/>
      </c>
      <c r="D10" s="132">
        <f>MAX('Δεδομένα Πλοίων'!E6:E20)</f>
        <v/>
      </c>
      <c r="E10" s="132">
        <f>MAX('Δεδομένα Πλοίων'!F6:F20)</f>
        <v/>
      </c>
      <c r="F10" s="133">
        <f>MAX('Δεδομένα Πλοίων'!I6:I20)</f>
        <v/>
      </c>
      <c r="G10" s="132">
        <f>MAX('Δεδομένα Πλοίων'!K6:K20)</f>
        <v/>
      </c>
    </row>
    <row r="11" ht="18.75" customHeight="1" s="95">
      <c r="A11" s="128" t="inlineStr">
        <is>
          <t>Εύρος (Range)</t>
        </is>
      </c>
      <c r="B11" s="129">
        <f>MAX('Δεδομένα Πλοίων'!C6:C20)-MIN('Δεδομένα Πλοίων'!C6:C20)</f>
        <v/>
      </c>
      <c r="C11" s="129">
        <f>MAX('Δεδομένα Πλοίων'!D6:D20)-MIN('Δεδομένα Πλοίων'!D6:D20)</f>
        <v/>
      </c>
      <c r="D11" s="129">
        <f>MAX('Δεδομένα Πλοίων'!E6:E20)-MIN('Δεδομένα Πλοίων'!E6:E20)</f>
        <v/>
      </c>
      <c r="E11" s="129">
        <f>MAX('Δεδομένα Πλοίων'!F6:F20)-MIN('Δεδομένα Πλοίων'!F6:F20)</f>
        <v/>
      </c>
      <c r="F11" s="130">
        <f>MAX('Δεδομένα Πλοίων'!I6:I20)-MIN('Δεδομένα Πλοίων'!I6:I20)</f>
        <v/>
      </c>
      <c r="G11" s="129">
        <f>MAX('Δεδομένα Πλοίων'!K6:K20)-MIN('Δεδομένα Πλοίων'!K6:K20)</f>
        <v/>
      </c>
    </row>
    <row r="12" ht="18.75" customHeight="1" s="95">
      <c r="A12" s="134" t="inlineStr">
        <is>
          <t>Διακύμανση (Variance)</t>
        </is>
      </c>
      <c r="B12" s="135">
        <f>VAR('Δεδομένα Πλοίων'!C6:C20)</f>
        <v/>
      </c>
      <c r="C12" s="135">
        <f>VAR('Δεδομένα Πλοίων'!D6:D20)</f>
        <v/>
      </c>
      <c r="D12" s="135">
        <f>VAR('Δεδομένα Πλοίων'!E6:E20)</f>
        <v/>
      </c>
      <c r="E12" s="135">
        <f>VAR('Δεδομένα Πλοίων'!F6:F20)</f>
        <v/>
      </c>
      <c r="F12" s="136">
        <f>VAR('Δεδομένα Πλοίων'!I6:I20)</f>
        <v/>
      </c>
      <c r="G12" s="135">
        <f>VAR('Δεδομένα Πλοίων'!K6:K20)</f>
        <v/>
      </c>
    </row>
    <row r="13" ht="18.75" customHeight="1" s="95">
      <c r="A13" s="128" t="inlineStr">
        <is>
          <t>Τυπ. Απόκλιση (Std Dev)</t>
        </is>
      </c>
      <c r="B13" s="129">
        <f>STDEV('Δεδομένα Πλοίων'!C6:C20)</f>
        <v/>
      </c>
      <c r="C13" s="129">
        <f>STDEV('Δεδομένα Πλοίων'!D6:D20)</f>
        <v/>
      </c>
      <c r="D13" s="129">
        <f>STDEV('Δεδομένα Πλοίων'!E6:E20)</f>
        <v/>
      </c>
      <c r="E13" s="129">
        <f>STDEV('Δεδομένα Πλοίων'!F6:F20)</f>
        <v/>
      </c>
      <c r="F13" s="130">
        <f>STDEV('Δεδομένα Πλοίων'!I6:I20)</f>
        <v/>
      </c>
      <c r="G13" s="129">
        <f>STDEV('Δεδομένα Πλοίων'!K6:K20)</f>
        <v/>
      </c>
    </row>
    <row r="14" ht="18.75" customHeight="1" s="95">
      <c r="A14" s="131" t="inlineStr">
        <is>
          <t>Τυπ. Σφάλμα Μέσου</t>
        </is>
      </c>
      <c r="B14" s="132">
        <f>STDEV('Δεδομένα Πλοίων'!C6:C20)/SQRT(COUNT('Δεδομένα Πλοίων'!C6:C20))</f>
        <v/>
      </c>
      <c r="C14" s="132">
        <f>STDEV('Δεδομένα Πλοίων'!D6:D20)/SQRT(COUNT('Δεδομένα Πλοίων'!D6:D20))</f>
        <v/>
      </c>
      <c r="D14" s="132">
        <f>STDEV('Δεδομένα Πλοίων'!E6:E20)/SQRT(COUNT('Δεδομένα Πλοίων'!E6:E20))</f>
        <v/>
      </c>
      <c r="E14" s="132">
        <f>STDEV('Δεδομένα Πλοίων'!F6:F20)/SQRT(COUNT('Δεδομένα Πλοίων'!F6:F20))</f>
        <v/>
      </c>
      <c r="F14" s="133">
        <f>STDEV('Δεδομένα Πλοίων'!I6:I20)/SQRT(COUNT('Δεδομένα Πλοίων'!I6:I20))</f>
        <v/>
      </c>
      <c r="G14" s="132">
        <f>STDEV('Δεδομένα Πλοίων'!K6:K20)/SQRT(COUNT('Δεδομένα Πλοίων'!K6:K20))</f>
        <v/>
      </c>
    </row>
    <row r="15" ht="18.75" customHeight="1" s="95">
      <c r="A15" s="128" t="inlineStr">
        <is>
          <t>Συντ. Μεταβλητότητας (CV%)</t>
        </is>
      </c>
      <c r="B15" s="137">
        <f>STDEV('Δεδομένα Πλοίων'!C6:C20)/AVERAGE('Δεδομένα Πλοίων'!C6:C20)*100</f>
        <v/>
      </c>
      <c r="C15" s="137">
        <f>STDEV('Δεδομένα Πλοίων'!D6:D20)/AVERAGE('Δεδομένα Πλοίων'!D6:D20)*100</f>
        <v/>
      </c>
      <c r="D15" s="137">
        <f>STDEV('Δεδομένα Πλοίων'!E6:E20)/AVERAGE('Δεδομένα Πλοίων'!E6:E20)*100</f>
        <v/>
      </c>
      <c r="E15" s="137">
        <f>STDEV('Δεδομένα Πλοίων'!F6:F20)/AVERAGE('Δεδομένα Πλοίων'!F6:F20)*100</f>
        <v/>
      </c>
      <c r="F15" s="137">
        <f>STDEV('Δεδομένα Πλοίων'!I6:I20)/AVERAGE('Δεδομένα Πλοίων'!I6:I20)*100</f>
        <v/>
      </c>
      <c r="G15" s="137">
        <f>STDEV('Δεδομένα Πλοίων'!K6:K20)/AVERAGE('Δεδομένα Πλοίων'!K6:K20)*100</f>
        <v/>
      </c>
    </row>
    <row r="16" ht="18.75" customHeight="1" s="95">
      <c r="A16" s="134" t="inlineStr">
        <is>
          <t>Ασυμμετρία (Skewness)</t>
        </is>
      </c>
      <c r="B16" s="135">
        <f>SKEW('Δεδομένα Πλοίων'!C6:C20)</f>
        <v/>
      </c>
      <c r="C16" s="135">
        <f>SKEW('Δεδομένα Πλοίων'!D6:D20)</f>
        <v/>
      </c>
      <c r="D16" s="135">
        <f>SKEW('Δεδομένα Πλοίων'!E6:E20)</f>
        <v/>
      </c>
      <c r="E16" s="135">
        <f>SKEW('Δεδομένα Πλοίων'!F6:F20)</f>
        <v/>
      </c>
      <c r="F16" s="136">
        <f>SKEW('Δεδομένα Πλοίων'!I6:I20)</f>
        <v/>
      </c>
      <c r="G16" s="135">
        <f>SKEW('Δεδομένα Πλοίων'!K6:K20)</f>
        <v/>
      </c>
    </row>
    <row r="17" ht="18.75" customHeight="1" s="95">
      <c r="A17" s="128" t="inlineStr">
        <is>
          <t>Κύρτωση (Kurtosis)</t>
        </is>
      </c>
      <c r="B17" s="129">
        <f>KURT('Δεδομένα Πλοίων'!C6:C20)</f>
        <v/>
      </c>
      <c r="C17" s="129">
        <f>KURT('Δεδομένα Πλοίων'!D6:D20)</f>
        <v/>
      </c>
      <c r="D17" s="129">
        <f>KURT('Δεδομένα Πλοίων'!E6:E20)</f>
        <v/>
      </c>
      <c r="E17" s="129">
        <f>KURT('Δεδομένα Πλοίων'!F6:F20)</f>
        <v/>
      </c>
      <c r="F17" s="130">
        <f>KURT('Δεδομένα Πλοίων'!I6:I20)</f>
        <v/>
      </c>
      <c r="G17" s="129">
        <f>KURT('Δεδομένα Πλοίων'!K6:K20)</f>
        <v/>
      </c>
    </row>
    <row r="18" ht="18.75" customHeight="1" s="95">
      <c r="A18" s="134" t="inlineStr">
        <is>
          <t>1ο Τεταρτημόριο (Q1)</t>
        </is>
      </c>
      <c r="B18" s="135">
        <f>QUARTILE('Δεδομένα Πλοίων'!C6:C20,1)</f>
        <v/>
      </c>
      <c r="C18" s="135">
        <f>QUARTILE('Δεδομένα Πλοίων'!D6:D20,1)</f>
        <v/>
      </c>
      <c r="D18" s="135">
        <f>QUARTILE('Δεδομένα Πλοίων'!E6:E20,1)</f>
        <v/>
      </c>
      <c r="E18" s="135">
        <f>QUARTILE('Δεδομένα Πλοίων'!F6:F20,1)</f>
        <v/>
      </c>
      <c r="F18" s="136">
        <f>QUARTILE('Δεδομένα Πλοίων'!I6:I20,1)</f>
        <v/>
      </c>
      <c r="G18" s="135">
        <f>QUARTILE('Δεδομένα Πλοίων'!K6:K20,1)</f>
        <v/>
      </c>
    </row>
    <row r="19" ht="18.75" customHeight="1" s="95">
      <c r="A19" s="128" t="inlineStr">
        <is>
          <t>3ο Τεταρτημόριο (Q3)</t>
        </is>
      </c>
      <c r="B19" s="129">
        <f>QUARTILE('Δεδομένα Πλοίων'!C6:C20,3)</f>
        <v/>
      </c>
      <c r="C19" s="129">
        <f>QUARTILE('Δεδομένα Πλοίων'!D6:D20,3)</f>
        <v/>
      </c>
      <c r="D19" s="129">
        <f>QUARTILE('Δεδομένα Πλοίων'!E6:E20,3)</f>
        <v/>
      </c>
      <c r="E19" s="129">
        <f>QUARTILE('Δεδομένα Πλοίων'!F6:F20,3)</f>
        <v/>
      </c>
      <c r="F19" s="130">
        <f>QUARTILE('Δεδομένα Πλοίων'!I6:I20,3)</f>
        <v/>
      </c>
      <c r="G19" s="129">
        <f>QUARTILE('Δεδομένα Πλοίων'!K6:K20,3)</f>
        <v/>
      </c>
    </row>
    <row r="20" ht="18.75" customHeight="1" s="95">
      <c r="A20" s="131" t="inlineStr">
        <is>
          <t>Διατεταρτημοριακό Εύρος (IQR)</t>
        </is>
      </c>
      <c r="B20" s="132">
        <f>QUARTILE('Δεδομένα Πλοίων'!C6:C20,3)-QUARTILE('Δεδομένα Πλοίων'!C6:C20,1)</f>
        <v/>
      </c>
      <c r="C20" s="132">
        <f>QUARTILE('Δεδομένα Πλοίων'!D6:D20,3)-QUARTILE('Δεδομένα Πλοίων'!D6:D20,1)</f>
        <v/>
      </c>
      <c r="D20" s="132">
        <f>QUARTILE('Δεδομένα Πλοίων'!E6:E20,3)-QUARTILE('Δεδομένα Πλοίων'!E6:E20,1)</f>
        <v/>
      </c>
      <c r="E20" s="132">
        <f>QUARTILE('Δεδομένα Πλοίων'!F6:F20,3)-QUARTILE('Δεδομένα Πλοίων'!F6:F20,1)</f>
        <v/>
      </c>
      <c r="F20" s="133">
        <f>QUARTILE('Δεδομένα Πλοίων'!I6:I20,3)-QUARTILE('Δεδομένα Πλοίων'!I6:I20,1)</f>
        <v/>
      </c>
      <c r="G20" s="132">
        <f>QUARTILE('Δεδομένα Πλοίων'!K6:K20,3)-QUARTILE('Δεδομένα Πλοίων'!K6:K20,1)</f>
        <v/>
      </c>
    </row>
    <row r="21" ht="18.75" customHeight="1" s="95">
      <c r="A21" s="128" t="inlineStr">
        <is>
          <t>Κατ. Ορ. Outlier (Q1−1.5×IQR)</t>
        </is>
      </c>
      <c r="B21" s="129">
        <f>QUARTILE('Δεδομένα Πλοίων'!C6:C20,1)-1.5*(QUARTILE('Δεδομένα Πλοίων'!C6:C20,3)-QUARTILE('Δεδομένα Πλοίων'!C6:C20,1))</f>
        <v/>
      </c>
      <c r="C21" s="129">
        <f>QUARTILE('Δεδομένα Πλοίων'!D6:D20,1)-1.5*(QUARTILE('Δεδομένα Πλοίων'!D6:D20,3)-QUARTILE('Δεδομένα Πλοίων'!D6:D20,1))</f>
        <v/>
      </c>
      <c r="D21" s="129">
        <f>QUARTILE('Δεδομένα Πλοίων'!E6:E20,1)-1.5*(QUARTILE('Δεδομένα Πλοίων'!E6:E20,3)-QUARTILE('Δεδομένα Πλοίων'!E6:E20,1))</f>
        <v/>
      </c>
      <c r="E21" s="129">
        <f>QUARTILE('Δεδομένα Πλοίων'!F6:F20,1)-1.5*(QUARTILE('Δεδομένα Πλοίων'!F6:F20,3)-QUARTILE('Δεδομένα Πλοίων'!F6:F20,1))</f>
        <v/>
      </c>
      <c r="F21" s="130">
        <f>QUARTILE('Δεδομένα Πλοίων'!I6:I20,1)-1.5*(QUARTILE('Δεδομένα Πλοίων'!I6:I20,3)-QUARTILE('Δεδομένα Πλοίων'!I6:I20,1))</f>
        <v/>
      </c>
      <c r="G21" s="129">
        <f>QUARTILE('Δεδομένα Πλοίων'!K6:K20,1)-1.5*(QUARTILE('Δεδομένα Πλοίων'!K6:K20,3)-QUARTILE('Δεδομένα Πλοίων'!K6:K20,1))</f>
        <v/>
      </c>
    </row>
    <row r="22" ht="18.75" customHeight="1" s="95">
      <c r="A22" s="131" t="inlineStr">
        <is>
          <t>Άνω Ορ. Outlier (Q3+1.5×IQR)</t>
        </is>
      </c>
      <c r="B22" s="132">
        <f>QUARTILE('Δεδομένα Πλοίων'!C6:C20,3)+1.5*(QUARTILE('Δεδομένα Πλοίων'!C6:C20,3)-QUARTILE('Δεδομένα Πλοίων'!C6:C20,1))</f>
        <v/>
      </c>
      <c r="C22" s="132">
        <f>QUARTILE('Δεδομένα Πλοίων'!D6:D20,3)+1.5*(QUARTILE('Δεδομένα Πλοίων'!D6:D20,3)-QUARTILE('Δεδομένα Πλοίων'!D6:D20,1))</f>
        <v/>
      </c>
      <c r="D22" s="132">
        <f>QUARTILE('Δεδομένα Πλοίων'!E6:E20,3)+1.5*(QUARTILE('Δεδομένα Πλοίων'!E6:E20,3)-QUARTILE('Δεδομένα Πλοίων'!E6:E20,1))</f>
        <v/>
      </c>
      <c r="E22" s="132">
        <f>QUARTILE('Δεδομένα Πλοίων'!F6:F20,3)+1.5*(QUARTILE('Δεδομένα Πλοίων'!F6:F20,3)-QUARTILE('Δεδομένα Πλοίων'!F6:F20,1))</f>
        <v/>
      </c>
      <c r="F22" s="133">
        <f>QUARTILE('Δεδομένα Πλοίων'!I6:I20,3)+1.5*(QUARTILE('Δεδομένα Πλοίων'!I6:I20,3)-QUARTILE('Δεδομένα Πλοίων'!I6:I20,1))</f>
        <v/>
      </c>
      <c r="G22" s="132">
        <f>QUARTILE('Δεδομένα Πλοίων'!K6:K20,3)+1.5*(QUARTILE('Δεδομένα Πλοίων'!K6:K20,3)-QUARTILE('Δεδομένα Πλοίων'!K6:K20,1))</f>
        <v/>
      </c>
    </row>
    <row r="23" ht="18.75" customHeight="1" s="95">
      <c r="A23" s="134" t="inlineStr">
        <is>
          <t>Αθροισμα (Sum)</t>
        </is>
      </c>
      <c r="B23" s="135">
        <f>SUM('Δεδομένα Πλοίων'!C6:C20)</f>
        <v/>
      </c>
      <c r="C23" s="135">
        <f>SUM('Δεδομένα Πλοίων'!D6:D20)</f>
        <v/>
      </c>
      <c r="D23" s="135">
        <f>SUM('Δεδομένα Πλοίων'!E6:E20)</f>
        <v/>
      </c>
      <c r="E23" s="135">
        <f>SUM('Δεδομένα Πλοίων'!F6:F20)</f>
        <v/>
      </c>
      <c r="F23" s="136">
        <f>SUM('Δεδομένα Πλοίων'!I6:I20)</f>
        <v/>
      </c>
      <c r="G23" s="135">
        <f>SUM('Δεδομένα Πλοίων'!K6:K20)</f>
        <v/>
      </c>
    </row>
    <row r="24" ht="18.75" customHeight="1" s="95">
      <c r="A24" s="131" t="inlineStr">
        <is>
          <t>95% Διάστημα Εμπιστοσύνης (±)</t>
        </is>
      </c>
      <c r="B24" s="132">
        <f>CONFIDENCE(0.05,STDEV('Δεδομένα Πλοίων'!C6:C20),COUNT('Δεδομένα Πλοίων'!C6:C20))</f>
        <v/>
      </c>
      <c r="C24" s="132">
        <f>CONFIDENCE(0.05,STDEV('Δεδομένα Πλοίων'!D6:D20),COUNT('Δεδομένα Πλοίων'!D6:D20))</f>
        <v/>
      </c>
      <c r="D24" s="132">
        <f>CONFIDENCE(0.05,STDEV('Δεδομένα Πλοίων'!E6:E20),COUNT('Δεδομένα Πλοίων'!E6:E20))</f>
        <v/>
      </c>
      <c r="E24" s="132">
        <f>CONFIDENCE(0.05,STDEV('Δεδομένα Πλοίων'!F6:F20),COUNT('Δεδομένα Πλοίων'!F6:F20))</f>
        <v/>
      </c>
      <c r="F24" s="133">
        <f>CONFIDENCE(0.05,STDEV('Δεδομένα Πλοίων'!I6:I20),COUNT('Δεδομένα Πλοίων'!I6:I20))</f>
        <v/>
      </c>
      <c r="G24" s="132">
        <f>CONFIDENCE(0.05,STDEV('Δεδομένα Πλοίων'!K6:K20),COUNT('Δεδομένα Πλοίων'!K6:K20))</f>
        <v/>
      </c>
    </row>
    <row r="27" ht="24" customHeight="1" s="95">
      <c r="A27" s="138" t="inlineStr">
        <is>
          <t>📋  Οδηγός Ερμηνείας</t>
        </is>
      </c>
    </row>
    <row r="28" ht="16.5" customHeight="1" s="95">
      <c r="A28" s="139" t="inlineStr">
        <is>
          <t>CV% &lt; 15%</t>
        </is>
      </c>
      <c r="B28" s="140" t="n"/>
      <c r="C28" s="141" t="inlineStr">
        <is>
          <t>Χαμηλή μεταβλητότητα — ομοιόμορφη συμπεριφορά</t>
        </is>
      </c>
      <c r="D28" s="140" t="n"/>
      <c r="E28" s="140" t="n"/>
      <c r="F28" s="140" t="n"/>
      <c r="G28" s="140" t="n"/>
    </row>
    <row r="29" ht="16.5" customHeight="1" s="95">
      <c r="A29" s="142" t="inlineStr">
        <is>
          <t>CV% 15-30%</t>
        </is>
      </c>
      <c r="B29" s="140" t="n"/>
      <c r="C29" s="143" t="inlineStr">
        <is>
          <t>Μέτρια μεταβλητότητα — αξιοπρόσεκτες διαφορές</t>
        </is>
      </c>
      <c r="D29" s="140" t="n"/>
      <c r="E29" s="140" t="n"/>
      <c r="F29" s="140" t="n"/>
      <c r="G29" s="140" t="n"/>
    </row>
    <row r="30" ht="16.5" customHeight="1" s="95">
      <c r="A30" s="139" t="inlineStr">
        <is>
          <t>CV% &gt; 30%</t>
        </is>
      </c>
      <c r="B30" s="140" t="n"/>
      <c r="C30" s="141" t="inlineStr">
        <is>
          <t>Υψηλή μεταβλητότητα — μεγάλες αποκλίσεις μεταξύ πλοίων</t>
        </is>
      </c>
      <c r="D30" s="140" t="n"/>
      <c r="E30" s="140" t="n"/>
      <c r="F30" s="140" t="n"/>
      <c r="G30" s="140" t="n"/>
    </row>
    <row r="31" ht="16.5" customHeight="1" s="95">
      <c r="A31" s="142" t="inlineStr">
        <is>
          <t>|Skewness| &lt; 0.5</t>
        </is>
      </c>
      <c r="B31" s="140" t="n"/>
      <c r="C31" s="143" t="inlineStr">
        <is>
          <t>Ουσιαστικά συμμετρική κατανομή</t>
        </is>
      </c>
      <c r="D31" s="140" t="n"/>
      <c r="E31" s="140" t="n"/>
      <c r="F31" s="140" t="n"/>
      <c r="G31" s="140" t="n"/>
    </row>
    <row r="32" ht="16.5" customHeight="1" s="95">
      <c r="A32" s="139" t="inlineStr">
        <is>
          <t>Skewness &gt; 0.5</t>
        </is>
      </c>
      <c r="B32" s="140" t="n"/>
      <c r="C32" s="141" t="inlineStr">
        <is>
          <t>Θετική ασυμμετρία: λίγα πλοία με πολύ υψηλές τιμές (π.χ. καθυστερήσεις)</t>
        </is>
      </c>
      <c r="D32" s="140" t="n"/>
      <c r="E32" s="140" t="n"/>
      <c r="F32" s="140" t="n"/>
      <c r="G32" s="140" t="n"/>
    </row>
    <row r="33" ht="16.5" customHeight="1" s="95">
      <c r="A33" s="142" t="inlineStr">
        <is>
          <t>Kurtosis &gt; 1</t>
        </is>
      </c>
      <c r="B33" s="140" t="n"/>
      <c r="C33" s="143" t="inlineStr">
        <is>
          <t>Λεπτόκυρτη: ακραίες τιμές πιο συχνές από κανονική κατανομή</t>
        </is>
      </c>
      <c r="D33" s="140" t="n"/>
      <c r="E33" s="140" t="n"/>
      <c r="F33" s="140" t="n"/>
      <c r="G33" s="140" t="n"/>
    </row>
  </sheetData>
  <mergeCells count="15">
    <mergeCell ref="C29:G29"/>
    <mergeCell ref="A30:B30"/>
    <mergeCell ref="C30:G30"/>
    <mergeCell ref="A1:G1"/>
    <mergeCell ref="A29:B29"/>
    <mergeCell ref="A27:G27"/>
    <mergeCell ref="C32:G32"/>
    <mergeCell ref="A33:B33"/>
    <mergeCell ref="C33:G33"/>
    <mergeCell ref="C28:G28"/>
    <mergeCell ref="A28:B28"/>
    <mergeCell ref="A32:B32"/>
    <mergeCell ref="A2:G2"/>
    <mergeCell ref="C31:G31"/>
    <mergeCell ref="A31:B3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N3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0" customWidth="1" style="94" min="1" max="1"/>
    <col width="14" customWidth="1" style="94" min="2" max="6"/>
    <col width="3" customWidth="1" style="94" min="7" max="7"/>
    <col width="20" customWidth="1" style="94" min="8" max="8"/>
    <col width="14" customWidth="1" style="94" min="9" max="10"/>
    <col width="3" customWidth="1" style="94" min="11" max="11"/>
    <col width="20" customWidth="1" style="94" min="12" max="12"/>
    <col width="14" customWidth="1" style="94" min="13" max="14"/>
  </cols>
  <sheetData>
    <row r="1" ht="37.5" customHeight="1" s="95">
      <c r="A1" s="144" t="inlineStr">
        <is>
          <t>Ανάλυση Κατανομών — Ιστόγραμμα &amp; Συγκριτικά Γραφήματα</t>
        </is>
      </c>
    </row>
    <row r="3" ht="21.75" customHeight="1" s="95">
      <c r="A3" s="145" t="inlineStr">
        <is>
          <t>Ιστόγραμμα: Ταχύτητα (κν)</t>
        </is>
      </c>
      <c r="H3" s="146" t="inlineStr">
        <is>
          <t>Ιστόγραμμα: Καθυστέρηση (ώρες)</t>
        </is>
      </c>
    </row>
    <row r="4" ht="15" customHeight="1" s="95">
      <c r="A4" s="147" t="inlineStr">
        <is>
          <t>Κατηγορία</t>
        </is>
      </c>
      <c r="B4" s="147" t="inlineStr">
        <is>
          <t>Bin (max)</t>
        </is>
      </c>
      <c r="C4" s="147" t="inlineStr">
        <is>
          <t>Συχνότητα</t>
        </is>
      </c>
      <c r="H4" s="147" t="inlineStr">
        <is>
          <t>Κατηγορία</t>
        </is>
      </c>
      <c r="I4" s="147" t="inlineStr">
        <is>
          <t>Bin (max)</t>
        </is>
      </c>
      <c r="J4" s="147" t="inlineStr">
        <is>
          <t>Συχνότητα</t>
        </is>
      </c>
    </row>
    <row r="5" ht="18" customHeight="1" s="95">
      <c r="A5" s="148" t="inlineStr">
        <is>
          <t>11–12.9 κν</t>
        </is>
      </c>
      <c r="B5" s="149" t="n">
        <v>12.9</v>
      </c>
      <c r="C5" s="150">
        <f>COUNTIFS('Δεδομένα Πλοίων'!C6:C20,"&gt;="&amp;10,'Δεδομένα Πλοίων'!C6:C20,"&lt;="&amp;B5)</f>
        <v/>
      </c>
      <c r="H5" s="148" t="inlineStr">
        <is>
          <t>0–2 ώρες</t>
        </is>
      </c>
      <c r="I5" s="149" t="n">
        <v>2</v>
      </c>
      <c r="J5" s="151">
        <f>COUNTIFS('Δεδομένα Πλοίων'!F6:F20,"&gt;=0",'Δεδομένα Πλοίων'!F6:F20,"&lt;="&amp;I5)</f>
        <v/>
      </c>
    </row>
    <row r="6" ht="18" customHeight="1" s="95">
      <c r="A6" s="152" t="inlineStr">
        <is>
          <t>13–14.9 κν</t>
        </is>
      </c>
      <c r="B6" s="153" t="n">
        <v>14.9</v>
      </c>
      <c r="C6" s="150">
        <f>COUNTIFS('Δεδομένα Πλοίων'!C6:C20,"&gt;"&amp;B5,'Δεδομένα Πλοίων'!C6:C20,"&lt;="&amp;B6)</f>
        <v/>
      </c>
      <c r="H6" s="152" t="inlineStr">
        <is>
          <t>3–5 ώρες</t>
        </is>
      </c>
      <c r="I6" s="153" t="n">
        <v>5</v>
      </c>
      <c r="J6" s="151">
        <f>COUNTIFS('Δεδομένα Πλοίων'!F6:F20,"&gt;"&amp;I5,'Δεδομένα Πλοίων'!F6:F20,"&lt;="&amp;I6)</f>
        <v/>
      </c>
    </row>
    <row r="7" ht="18" customHeight="1" s="95">
      <c r="A7" s="148" t="inlineStr">
        <is>
          <t>15–16.9 κν</t>
        </is>
      </c>
      <c r="B7" s="149" t="n">
        <v>16.9</v>
      </c>
      <c r="C7" s="150">
        <f>COUNTIFS('Δεδομένα Πλοίων'!C6:C20,"&gt;"&amp;B6,'Δεδομένα Πλοίων'!C6:C20,"&lt;="&amp;B7)</f>
        <v/>
      </c>
      <c r="H7" s="148" t="inlineStr">
        <is>
          <t>6–8 ώρες</t>
        </is>
      </c>
      <c r="I7" s="149" t="n">
        <v>8</v>
      </c>
      <c r="J7" s="154">
        <f>COUNTIFS('Δεδομένα Πλοίων'!F6:F20,"&gt;"&amp;I6,'Δεδομένα Πλοίων'!F6:F20,"&lt;="&amp;I7)</f>
        <v/>
      </c>
    </row>
    <row r="8" ht="18" customHeight="1" s="95">
      <c r="A8" s="152" t="inlineStr">
        <is>
          <t>17–18.9 κν</t>
        </is>
      </c>
      <c r="B8" s="153" t="n">
        <v>18.9</v>
      </c>
      <c r="C8" s="150">
        <f>COUNTIFS('Δεδομένα Πλοίων'!C6:C20,"&gt;"&amp;B7,'Δεδομένα Πλοίων'!C6:C20,"&lt;="&amp;B8)</f>
        <v/>
      </c>
      <c r="H8" s="152" t="inlineStr">
        <is>
          <t>9–12+ ώρες</t>
        </is>
      </c>
      <c r="I8" s="153" t="n">
        <v>99</v>
      </c>
      <c r="J8" s="155">
        <f>COUNTIFS('Δεδομένα Πλοίων'!F6:F20,"&gt;"&amp;I7)</f>
        <v/>
      </c>
    </row>
    <row r="9" ht="18" customHeight="1" s="95">
      <c r="A9" s="156" t="inlineStr">
        <is>
          <t>ΣΥΝΟΛΟ</t>
        </is>
      </c>
      <c r="C9" s="156">
        <f>SUM(C5:C8)</f>
        <v/>
      </c>
      <c r="H9" s="156" t="inlineStr">
        <is>
          <t>ΣΥΝΟΛΟ</t>
        </is>
      </c>
      <c r="J9" s="156">
        <f>SUM(J5:J8)</f>
        <v/>
      </c>
    </row>
    <row r="28" ht="21.75" customHeight="1" s="95">
      <c r="A28" s="157" t="inlineStr">
        <is>
          <t>Σύγκριση Μέσων Όρων ανά Τύπο Πλοίου</t>
        </is>
      </c>
    </row>
    <row r="29" ht="15" customHeight="1" s="95">
      <c r="A29" s="158" t="inlineStr">
        <is>
          <t>Τύπος Πλοίου</t>
        </is>
      </c>
      <c r="B29" s="158" t="inlineStr">
        <is>
          <t>Μέση Ταχύτητα</t>
        </is>
      </c>
      <c r="C29" s="158" t="inlineStr">
        <is>
          <t>Μέση Καθυστ.</t>
        </is>
      </c>
      <c r="D29" s="158" t="inlineStr">
        <is>
          <t>Μέσο Κόστος</t>
        </is>
      </c>
      <c r="E29" s="158" t="inlineStr">
        <is>
          <t>Πλήθος</t>
        </is>
      </c>
    </row>
    <row r="30" ht="18" customHeight="1" s="95">
      <c r="A30" s="159" t="inlineStr">
        <is>
          <t>Bulk Carrier</t>
        </is>
      </c>
      <c r="B30" s="160">
        <f>AVERAGEIF('Δεδομένα Πλοίων'!B6:B20,A30,'Δεδομένα Πλοίων'!C6:C20)</f>
        <v/>
      </c>
      <c r="C30" s="160">
        <f>AVERAGEIF('Δεδομένα Πλοίων'!B6:B20,A30,'Δεδομένα Πλοίων'!F6:F20)</f>
        <v/>
      </c>
      <c r="D30" s="161">
        <f>AVERAGEIF('Δεδομένα Πλοίων'!B6:B20,A30,'Δεδομένα Πλοίων'!I6:I20)</f>
        <v/>
      </c>
      <c r="E30" s="160">
        <f>COUNTIF('Δεδομένα Πλοίων'!B6:B20,A30)</f>
        <v/>
      </c>
    </row>
    <row r="31" ht="18" customHeight="1" s="95">
      <c r="A31" s="162" t="inlineStr">
        <is>
          <t>Container</t>
        </is>
      </c>
      <c r="B31" s="163">
        <f>AVERAGEIF('Δεδομένα Πλοίων'!B6:B20,A31,'Δεδομένα Πλοίων'!C6:C20)</f>
        <v/>
      </c>
      <c r="C31" s="163">
        <f>AVERAGEIF('Δεδομένα Πλοίων'!B6:B20,A31,'Δεδομένα Πλοίων'!F6:F20)</f>
        <v/>
      </c>
      <c r="D31" s="164">
        <f>AVERAGEIF('Δεδομένα Πλοίων'!B6:B20,A31,'Δεδομένα Πλοίων'!I6:I20)</f>
        <v/>
      </c>
      <c r="E31" s="163">
        <f>COUNTIF('Δεδομένα Πλοίων'!B6:B20,A31)</f>
        <v/>
      </c>
    </row>
    <row r="32" ht="18" customHeight="1" s="95">
      <c r="A32" s="159" t="inlineStr">
        <is>
          <t>RoRo</t>
        </is>
      </c>
      <c r="B32" s="160">
        <f>AVERAGEIF('Δεδομένα Πλοίων'!B6:B20,A32,'Δεδομένα Πλοίων'!C6:C20)</f>
        <v/>
      </c>
      <c r="C32" s="160">
        <f>AVERAGEIF('Δεδομένα Πλοίων'!B6:B20,A32,'Δεδομένα Πλοίων'!F6:F20)</f>
        <v/>
      </c>
      <c r="D32" s="161">
        <f>AVERAGEIF('Δεδομένα Πλοίων'!B6:B20,A32,'Δεδομένα Πλοίων'!I6:I20)</f>
        <v/>
      </c>
      <c r="E32" s="160">
        <f>COUNTIF('Δεδομένα Πλοίων'!B6:B20,A32)</f>
        <v/>
      </c>
    </row>
    <row r="33" ht="18" customHeight="1" s="95">
      <c r="A33" s="162" t="inlineStr">
        <is>
          <t>Tanker</t>
        </is>
      </c>
      <c r="B33" s="163">
        <f>AVERAGEIF('Δεδομένα Πλοίων'!B6:B20,A33,'Δεδομένα Πλοίων'!C6:C20)</f>
        <v/>
      </c>
      <c r="C33" s="163">
        <f>AVERAGEIF('Δεδομένα Πλοίων'!B6:B20,A33,'Δεδομένα Πλοίων'!F6:F20)</f>
        <v/>
      </c>
      <c r="D33" s="164">
        <f>AVERAGEIF('Δεδομένα Πλοίων'!B6:B20,A33,'Δεδομένα Πλοίων'!I6:I20)</f>
        <v/>
      </c>
      <c r="E33" s="163">
        <f>COUNTIF('Δεδομένα Πλοίων'!B6:B20,A33)</f>
        <v/>
      </c>
    </row>
  </sheetData>
  <mergeCells count="4">
    <mergeCell ref="H3:J3"/>
    <mergeCell ref="A3:C3"/>
    <mergeCell ref="A28:E28"/>
    <mergeCell ref="A1:N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5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0" customWidth="1" style="94" min="1" max="1"/>
    <col width="16" customWidth="1" style="94" min="2" max="3"/>
    <col width="18" customWidth="1" style="94" min="4" max="5"/>
    <col width="16" customWidth="1" style="94" min="6" max="6"/>
    <col width="22" customWidth="1" style="94" min="7" max="7"/>
  </cols>
  <sheetData>
    <row r="1" ht="37.5" customHeight="1" s="95">
      <c r="A1" s="144" t="inlineStr">
        <is>
          <t>Ανάλυση Outliers (Ακραίων Τιμών) — Κανόνας IQR</t>
        </is>
      </c>
    </row>
    <row r="2" ht="19.5" customHeight="1" s="95">
      <c r="A2" s="126" t="inlineStr">
        <is>
          <t>Outlier = τιμή εκτός [Q1 − 1.5×IQR , Q3 + 1.5×IQR]   •   Υπερβολική τιμή = εκτός [Q1 − 3×IQR , Q3 + 3×IQR]</t>
        </is>
      </c>
    </row>
    <row r="4" ht="24" customHeight="1" s="95">
      <c r="A4" s="165" t="inlineStr">
        <is>
          <t>Μεταβλητή: Ταχύτητα (κν)</t>
        </is>
      </c>
    </row>
    <row r="5" ht="18" customHeight="1" s="95">
      <c r="A5" s="147" t="inlineStr">
        <is>
          <t>Στατιστικό</t>
        </is>
      </c>
      <c r="B5" s="147" t="inlineStr">
        <is>
          <t>Q1 (1ο Τεταρτημόριο)</t>
        </is>
      </c>
      <c r="C5" s="147" t="inlineStr">
        <is>
          <t>Q3 (3ο Τεταρτημόριο)</t>
        </is>
      </c>
      <c r="D5" s="147" t="inlineStr">
        <is>
          <t>IQR = Q3 − Q1</t>
        </is>
      </c>
      <c r="E5" s="147" t="inlineStr">
        <is>
          <t>Κατώτατο Όριο (Q1−1.5IQR)</t>
        </is>
      </c>
      <c r="F5" s="147" t="inlineStr">
        <is>
          <t>Ανώτατο Όριο (Q3+1.5IQR)</t>
        </is>
      </c>
    </row>
    <row r="6" ht="21.75" customHeight="1" s="95">
      <c r="A6" s="166" t="inlineStr">
        <is>
          <t>Τιμή</t>
        </is>
      </c>
      <c r="B6" s="167">
        <f>QUARTILE('Δεδομένα Πλοίων'!C6:C20,1)</f>
        <v/>
      </c>
      <c r="C6" s="167">
        <f>QUARTILE('Δεδομένα Πλοίων'!C6:C20,3)</f>
        <v/>
      </c>
      <c r="D6" s="167">
        <f>QUARTILE('Δεδομένα Πλοίων'!C6:C20,3)-QUARTILE('Δεδομένα Πλοίων'!C6:C20,1)</f>
        <v/>
      </c>
      <c r="E6" s="167">
        <f>QUARTILE('Δεδομένα Πλοίων'!C6:C20,1)-1.5*(QUARTILE('Δεδομένα Πλοίων'!C6:C20,3)-QUARTILE('Δεδομένα Πλοίων'!C6:C20,1))</f>
        <v/>
      </c>
      <c r="F6" s="167">
        <f>QUARTILE('Δεδομένα Πλοίων'!C6:C20,3)+1.5*(QUARTILE('Δεδομένα Πλοίων'!C6:C20,3)-QUARTILE('Δεδομένα Πλοίων'!C6:C20,1))</f>
        <v/>
      </c>
    </row>
    <row r="8" ht="19.5" customHeight="1" s="95">
      <c r="A8" s="147" t="inlineStr">
        <is>
          <t>Πλοίο</t>
        </is>
      </c>
      <c r="B8" s="147" t="inlineStr">
        <is>
          <t>Τιμή (Ταχύτητα (κν))</t>
        </is>
      </c>
      <c r="C8" s="147" t="inlineStr">
        <is>
          <t>Κατ. Όριο</t>
        </is>
      </c>
      <c r="D8" s="147" t="inlineStr">
        <is>
          <t>Άνω Όριο</t>
        </is>
      </c>
      <c r="E8" s="147" t="inlineStr">
        <is>
          <t>Outlier;</t>
        </is>
      </c>
      <c r="F8" s="147" t="inlineStr">
        <is>
          <t>Εκτίμηση</t>
        </is>
      </c>
      <c r="G8" s="147" t="inlineStr">
        <is>
          <t>Σχόλιο</t>
        </is>
      </c>
    </row>
    <row r="9" ht="16.5" customHeight="1" s="95">
      <c r="A9" s="168" t="inlineStr">
        <is>
          <t>Ηρακλής</t>
        </is>
      </c>
      <c r="B9" s="169">
        <f>'Δεδομένα Πλοίων'!C6</f>
        <v/>
      </c>
      <c r="C9" s="170">
        <f>QUARTILE('Δεδομένα Πλοίων'!C6:C20,1)-1.5*(QUARTILE('Δεδομένα Πλοίων'!C6:C20,3)-QUARTILE('Δεδομένα Πλοίων'!C6:C20,1))</f>
        <v/>
      </c>
      <c r="D9" s="170">
        <f>QUARTILE('Δεδομένα Πλοίων'!C6:C20,3)+1.5*(QUARTILE('Δεδομένα Πλοίων'!C6:C20,3)-QUARTILE('Δεδομένα Πλοίων'!C6:C20,1))</f>
        <v/>
      </c>
      <c r="E9" s="171">
        <f>IF(OR('Δεδομένα Πλοίων'!C6&lt;(QUARTILE('Δεδομένα Πλοίων'!C6:C20,1)-1.5*(QUARTILE('Δεδομένα Πλοίων'!C6:C20,3)-QUARTILE('Δεδομένα Πλοίων'!C6:C20,1))),'Δεδομένα Πλοίων'!C6&gt;(QUARTILE('Δεδομένα Πλοίων'!C6:C20,3)+1.5*(QUARTILE('Δεδομένα Πλοίων'!C6:C20,3)-QUARTILE('Δεδομένα Πλοίων'!C6:C20,1)))),"✗ OUTLIER","✓ Κανονικό")</f>
        <v/>
      </c>
      <c r="F9" s="171">
        <f>IF('Δεδομένα Πλοίων'!C6&gt;(QUARTILE('Δεδομένα Πλοίων'!C6:C20,3)+1.5*(QUARTILE('Δεδομένα Πλοίων'!C6:C20,3)-QUARTILE('Δεδομένα Πλοίων'!C6:C20,1))),"Πολύ Υψηλό",IF('Δεδομένα Πλοίων'!C6&lt;(QUARTILE('Δεδομένα Πλοίων'!C6:C20,1)-1.5*(QUARTILE('Δεδομένα Πλοίων'!C6:C20,3)-QUARTILE('Δεδομένα Πλοίων'!C6:C20,1))),"Πολύ Χαμηλό","Εντός Εύρους"))</f>
        <v/>
      </c>
      <c r="G9" s="149" t="n"/>
    </row>
    <row r="10" ht="16.5" customHeight="1" s="95">
      <c r="A10" s="172" t="inlineStr">
        <is>
          <t>Αθηνά</t>
        </is>
      </c>
      <c r="B10" s="173">
        <f>'Δεδομένα Πλοίων'!C7</f>
        <v/>
      </c>
      <c r="C10" s="174">
        <f>QUARTILE('Δεδομένα Πλοίων'!C6:C20,1)-1.5*(QUARTILE('Δεδομένα Πλοίων'!C6:C20,3)-QUARTILE('Δεδομένα Πλοίων'!C6:C20,1))</f>
        <v/>
      </c>
      <c r="D10" s="174">
        <f>QUARTILE('Δεδομένα Πλοίων'!C6:C20,3)+1.5*(QUARTILE('Δεδομένα Πλοίων'!C6:C20,3)-QUARTILE('Δεδομένα Πλοίων'!C6:C20,1))</f>
        <v/>
      </c>
      <c r="E10" s="175">
        <f>IF(OR('Δεδομένα Πλοίων'!C7&lt;(QUARTILE('Δεδομένα Πλοίων'!C6:C20,1)-1.5*(QUARTILE('Δεδομένα Πλοίων'!C6:C20,3)-QUARTILE('Δεδομένα Πλοίων'!C6:C20,1))),'Δεδομένα Πλοίων'!C7&gt;(QUARTILE('Δεδομένα Πλοίων'!C6:C20,3)+1.5*(QUARTILE('Δεδομένα Πλοίων'!C6:C20,3)-QUARTILE('Δεδομένα Πλοίων'!C6:C20,1)))),"✗ OUTLIER","✓ Κανονικό")</f>
        <v/>
      </c>
      <c r="F10" s="175">
        <f>IF('Δεδομένα Πλοίων'!C7&gt;(QUARTILE('Δεδομένα Πλοίων'!C6:C20,3)+1.5*(QUARTILE('Δεδομένα Πλοίων'!C6:C20,3)-QUARTILE('Δεδομένα Πλοίων'!C6:C20,1))),"Πολύ Υψηλό",IF('Δεδομένα Πλοίων'!C7&lt;(QUARTILE('Δεδομένα Πλοίων'!C6:C20,1)-1.5*(QUARTILE('Δεδομένα Πλοίων'!C6:C20,3)-QUARTILE('Δεδομένα Πλοίων'!C6:C20,1))),"Πολύ Χαμηλό","Εντός Εύρους"))</f>
        <v/>
      </c>
      <c r="G10" s="153" t="n"/>
    </row>
    <row r="11" ht="16.5" customHeight="1" s="95">
      <c r="A11" s="168" t="inlineStr">
        <is>
          <t>Ποσειδών</t>
        </is>
      </c>
      <c r="B11" s="169">
        <f>'Δεδομένα Πλοίων'!C8</f>
        <v/>
      </c>
      <c r="C11" s="170">
        <f>QUARTILE('Δεδομένα Πλοίων'!C6:C20,1)-1.5*(QUARTILE('Δεδομένα Πλοίων'!C6:C20,3)-QUARTILE('Δεδομένα Πλοίων'!C6:C20,1))</f>
        <v/>
      </c>
      <c r="D11" s="170">
        <f>QUARTILE('Δεδομένα Πλοίων'!C6:C20,3)+1.5*(QUARTILE('Δεδομένα Πλοίων'!C6:C20,3)-QUARTILE('Δεδομένα Πλοίων'!C6:C20,1))</f>
        <v/>
      </c>
      <c r="E11" s="171">
        <f>IF(OR('Δεδομένα Πλοίων'!C8&lt;(QUARTILE('Δεδομένα Πλοίων'!C6:C20,1)-1.5*(QUARTILE('Δεδομένα Πλοίων'!C6:C20,3)-QUARTILE('Δεδομένα Πλοίων'!C6:C20,1))),'Δεδομένα Πλοίων'!C8&gt;(QUARTILE('Δεδομένα Πλοίων'!C6:C20,3)+1.5*(QUARTILE('Δεδομένα Πλοίων'!C6:C20,3)-QUARTILE('Δεδομένα Πλοίων'!C6:C20,1)))),"✗ OUTLIER","✓ Κανονικό")</f>
        <v/>
      </c>
      <c r="F11" s="171">
        <f>IF('Δεδομένα Πλοίων'!C8&gt;(QUARTILE('Δεδομένα Πλοίων'!C6:C20,3)+1.5*(QUARTILE('Δεδομένα Πλοίων'!C6:C20,3)-QUARTILE('Δεδομένα Πλοίων'!C6:C20,1))),"Πολύ Υψηλό",IF('Δεδομένα Πλοίων'!C8&lt;(QUARTILE('Δεδομένα Πλοίων'!C6:C20,1)-1.5*(QUARTILE('Δεδομένα Πλοίων'!C6:C20,3)-QUARTILE('Δεδομένα Πλοίων'!C6:C20,1))),"Πολύ Χαμηλό","Εντός Εύρους"))</f>
        <v/>
      </c>
      <c r="G11" s="149" t="n"/>
    </row>
    <row r="12" ht="16.5" customHeight="1" s="95">
      <c r="A12" s="172" t="inlineStr">
        <is>
          <t>Κρόνος</t>
        </is>
      </c>
      <c r="B12" s="173">
        <f>'Δεδομένα Πλοίων'!C9</f>
        <v/>
      </c>
      <c r="C12" s="174">
        <f>QUARTILE('Δεδομένα Πλοίων'!C6:C20,1)-1.5*(QUARTILE('Δεδομένα Πλοίων'!C6:C20,3)-QUARTILE('Δεδομένα Πλοίων'!C6:C20,1))</f>
        <v/>
      </c>
      <c r="D12" s="174">
        <f>QUARTILE('Δεδομένα Πλοίων'!C6:C20,3)+1.5*(QUARTILE('Δεδομένα Πλοίων'!C6:C20,3)-QUARTILE('Δεδομένα Πλοίων'!C6:C20,1))</f>
        <v/>
      </c>
      <c r="E12" s="175">
        <f>IF(OR('Δεδομένα Πλοίων'!C9&lt;(QUARTILE('Δεδομένα Πλοίων'!C6:C20,1)-1.5*(QUARTILE('Δεδομένα Πλοίων'!C6:C20,3)-QUARTILE('Δεδομένα Πλοίων'!C6:C20,1))),'Δεδομένα Πλοίων'!C9&gt;(QUARTILE('Δεδομένα Πλοίων'!C6:C20,3)+1.5*(QUARTILE('Δεδομένα Πλοίων'!C6:C20,3)-QUARTILE('Δεδομένα Πλοίων'!C6:C20,1)))),"✗ OUTLIER","✓ Κανονικό")</f>
        <v/>
      </c>
      <c r="F12" s="175">
        <f>IF('Δεδομένα Πλοίων'!C9&gt;(QUARTILE('Δεδομένα Πλοίων'!C6:C20,3)+1.5*(QUARTILE('Δεδομένα Πλοίων'!C6:C20,3)-QUARTILE('Δεδομένα Πλοίων'!C6:C20,1))),"Πολύ Υψηλό",IF('Δεδομένα Πλοίων'!C9&lt;(QUARTILE('Δεδομένα Πλοίων'!C6:C20,1)-1.5*(QUARTILE('Δεδομένα Πλοίων'!C6:C20,3)-QUARTILE('Δεδομένα Πλοίων'!C6:C20,1))),"Πολύ Χαμηλό","Εντός Εύρους"))</f>
        <v/>
      </c>
      <c r="G12" s="153" t="n"/>
    </row>
    <row r="13" ht="16.5" customHeight="1" s="95">
      <c r="A13" s="168" t="inlineStr">
        <is>
          <t>Πηνελόπη</t>
        </is>
      </c>
      <c r="B13" s="169">
        <f>'Δεδομένα Πλοίων'!C10</f>
        <v/>
      </c>
      <c r="C13" s="170">
        <f>QUARTILE('Δεδομένα Πλοίων'!C6:C20,1)-1.5*(QUARTILE('Δεδομένα Πλοίων'!C6:C20,3)-QUARTILE('Δεδομένα Πλοίων'!C6:C20,1))</f>
        <v/>
      </c>
      <c r="D13" s="170">
        <f>QUARTILE('Δεδομένα Πλοίων'!C6:C20,3)+1.5*(QUARTILE('Δεδομένα Πλοίων'!C6:C20,3)-QUARTILE('Δεδομένα Πλοίων'!C6:C20,1))</f>
        <v/>
      </c>
      <c r="E13" s="171">
        <f>IF(OR('Δεδομένα Πλοίων'!C10&lt;(QUARTILE('Δεδομένα Πλοίων'!C6:C20,1)-1.5*(QUARTILE('Δεδομένα Πλοίων'!C6:C20,3)-QUARTILE('Δεδομένα Πλοίων'!C6:C20,1))),'Δεδομένα Πλοίων'!C10&gt;(QUARTILE('Δεδομένα Πλοίων'!C6:C20,3)+1.5*(QUARTILE('Δεδομένα Πλοίων'!C6:C20,3)-QUARTILE('Δεδομένα Πλοίων'!C6:C20,1)))),"✗ OUTLIER","✓ Κανονικό")</f>
        <v/>
      </c>
      <c r="F13" s="171">
        <f>IF('Δεδομένα Πλοίων'!C10&gt;(QUARTILE('Δεδομένα Πλοίων'!C6:C20,3)+1.5*(QUARTILE('Δεδομένα Πλοίων'!C6:C20,3)-QUARTILE('Δεδομένα Πλοίων'!C6:C20,1))),"Πολύ Υψηλό",IF('Δεδομένα Πλοίων'!C10&lt;(QUARTILE('Δεδομένα Πλοίων'!C6:C20,1)-1.5*(QUARTILE('Δεδομένα Πλοίων'!C6:C20,3)-QUARTILE('Δεδομένα Πλοίων'!C6:C20,1))),"Πολύ Χαμηλό","Εντός Εύρους"))</f>
        <v/>
      </c>
      <c r="G13" s="149" t="n"/>
    </row>
    <row r="14" ht="16.5" customHeight="1" s="95">
      <c r="A14" s="172" t="inlineStr">
        <is>
          <t>Θησέας</t>
        </is>
      </c>
      <c r="B14" s="173">
        <f>'Δεδομένα Πλοίων'!C11</f>
        <v/>
      </c>
      <c r="C14" s="174">
        <f>QUARTILE('Δεδομένα Πλοίων'!C6:C20,1)-1.5*(QUARTILE('Δεδομένα Πλοίων'!C6:C20,3)-QUARTILE('Δεδομένα Πλοίων'!C6:C20,1))</f>
        <v/>
      </c>
      <c r="D14" s="174">
        <f>QUARTILE('Δεδομένα Πλοίων'!C6:C20,3)+1.5*(QUARTILE('Δεδομένα Πλοίων'!C6:C20,3)-QUARTILE('Δεδομένα Πλοίων'!C6:C20,1))</f>
        <v/>
      </c>
      <c r="E14" s="175">
        <f>IF(OR('Δεδομένα Πλοίων'!C11&lt;(QUARTILE('Δεδομένα Πλοίων'!C6:C20,1)-1.5*(QUARTILE('Δεδομένα Πλοίων'!C6:C20,3)-QUARTILE('Δεδομένα Πλοίων'!C6:C20,1))),'Δεδομένα Πλοίων'!C11&gt;(QUARTILE('Δεδομένα Πλοίων'!C6:C20,3)+1.5*(QUARTILE('Δεδομένα Πλοίων'!C6:C20,3)-QUARTILE('Δεδομένα Πλοίων'!C6:C20,1)))),"✗ OUTLIER","✓ Κανονικό")</f>
        <v/>
      </c>
      <c r="F14" s="175">
        <f>IF('Δεδομένα Πλοίων'!C11&gt;(QUARTILE('Δεδομένα Πλοίων'!C6:C20,3)+1.5*(QUARTILE('Δεδομένα Πλοίων'!C6:C20,3)-QUARTILE('Δεδομένα Πλοίων'!C6:C20,1))),"Πολύ Υψηλό",IF('Δεδομένα Πλοίων'!C11&lt;(QUARTILE('Δεδομένα Πλοίων'!C6:C20,1)-1.5*(QUARTILE('Δεδομένα Πλοίων'!C6:C20,3)-QUARTILE('Δεδομένα Πλοίων'!C6:C20,1))),"Πολύ Χαμηλό","Εντός Εύρους"))</f>
        <v/>
      </c>
      <c r="G14" s="153" t="n"/>
    </row>
    <row r="15" ht="16.5" customHeight="1" s="95">
      <c r="A15" s="168" t="inlineStr">
        <is>
          <t>Ελένη</t>
        </is>
      </c>
      <c r="B15" s="169">
        <f>'Δεδομένα Πλοίων'!C12</f>
        <v/>
      </c>
      <c r="C15" s="170">
        <f>QUARTILE('Δεδομένα Πλοίων'!C6:C20,1)-1.5*(QUARTILE('Δεδομένα Πλοίων'!C6:C20,3)-QUARTILE('Δεδομένα Πλοίων'!C6:C20,1))</f>
        <v/>
      </c>
      <c r="D15" s="170">
        <f>QUARTILE('Δεδομένα Πλοίων'!C6:C20,3)+1.5*(QUARTILE('Δεδομένα Πλοίων'!C6:C20,3)-QUARTILE('Δεδομένα Πλοίων'!C6:C20,1))</f>
        <v/>
      </c>
      <c r="E15" s="171">
        <f>IF(OR('Δεδομένα Πλοίων'!C12&lt;(QUARTILE('Δεδομένα Πλοίων'!C6:C20,1)-1.5*(QUARTILE('Δεδομένα Πλοίων'!C6:C20,3)-QUARTILE('Δεδομένα Πλοίων'!C6:C20,1))),'Δεδομένα Πλοίων'!C12&gt;(QUARTILE('Δεδομένα Πλοίων'!C6:C20,3)+1.5*(QUARTILE('Δεδομένα Πλοίων'!C6:C20,3)-QUARTILE('Δεδομένα Πλοίων'!C6:C20,1)))),"✗ OUTLIER","✓ Κανονικό")</f>
        <v/>
      </c>
      <c r="F15" s="171">
        <f>IF('Δεδομένα Πλοίων'!C12&gt;(QUARTILE('Δεδομένα Πλοίων'!C6:C20,3)+1.5*(QUARTILE('Δεδομένα Πλοίων'!C6:C20,3)-QUARTILE('Δεδομένα Πλοίων'!C6:C20,1))),"Πολύ Υψηλό",IF('Δεδομένα Πλοίων'!C12&lt;(QUARTILE('Δεδομένα Πλοίων'!C6:C20,1)-1.5*(QUARTILE('Δεδομένα Πλοίων'!C6:C20,3)-QUARTILE('Δεδομένα Πλοίων'!C6:C20,1))),"Πολύ Χαμηλό","Εντός Εύρους"))</f>
        <v/>
      </c>
      <c r="G15" s="149" t="n"/>
    </row>
    <row r="16" ht="16.5" customHeight="1" s="95">
      <c r="A16" s="172" t="inlineStr">
        <is>
          <t>Αγαμέμνων</t>
        </is>
      </c>
      <c r="B16" s="173">
        <f>'Δεδομένα Πλοίων'!C13</f>
        <v/>
      </c>
      <c r="C16" s="174">
        <f>QUARTILE('Δεδομένα Πλοίων'!C6:C20,1)-1.5*(QUARTILE('Δεδομένα Πλοίων'!C6:C20,3)-QUARTILE('Δεδομένα Πλοίων'!C6:C20,1))</f>
        <v/>
      </c>
      <c r="D16" s="174">
        <f>QUARTILE('Δεδομένα Πλοίων'!C6:C20,3)+1.5*(QUARTILE('Δεδομένα Πλοίων'!C6:C20,3)-QUARTILE('Δεδομένα Πλοίων'!C6:C20,1))</f>
        <v/>
      </c>
      <c r="E16" s="175">
        <f>IF(OR('Δεδομένα Πλοίων'!C13&lt;(QUARTILE('Δεδομένα Πλοίων'!C6:C20,1)-1.5*(QUARTILE('Δεδομένα Πλοίων'!C6:C20,3)-QUARTILE('Δεδομένα Πλοίων'!C6:C20,1))),'Δεδομένα Πλοίων'!C13&gt;(QUARTILE('Δεδομένα Πλοίων'!C6:C20,3)+1.5*(QUARTILE('Δεδομένα Πλοίων'!C6:C20,3)-QUARTILE('Δεδομένα Πλοίων'!C6:C20,1)))),"✗ OUTLIER","✓ Κανονικό")</f>
        <v/>
      </c>
      <c r="F16" s="175">
        <f>IF('Δεδομένα Πλοίων'!C13&gt;(QUARTILE('Δεδομένα Πλοίων'!C6:C20,3)+1.5*(QUARTILE('Δεδομένα Πλοίων'!C6:C20,3)-QUARTILE('Δεδομένα Πλοίων'!C6:C20,1))),"Πολύ Υψηλό",IF('Δεδομένα Πλοίων'!C13&lt;(QUARTILE('Δεδομένα Πλοίων'!C6:C20,1)-1.5*(QUARTILE('Δεδομένα Πλοίων'!C6:C20,3)-QUARTILE('Δεδομένα Πλοίων'!C6:C20,1))),"Πολύ Χαμηλό","Εντός Εύρους"))</f>
        <v/>
      </c>
      <c r="G16" s="153" t="n"/>
    </row>
    <row r="17" ht="16.5" customHeight="1" s="95">
      <c r="A17" s="168" t="inlineStr">
        <is>
          <t>Πατρόκλος</t>
        </is>
      </c>
      <c r="B17" s="169">
        <f>'Δεδομένα Πλοίων'!C14</f>
        <v/>
      </c>
      <c r="C17" s="170">
        <f>QUARTILE('Δεδομένα Πλοίων'!C6:C20,1)-1.5*(QUARTILE('Δεδομένα Πλοίων'!C6:C20,3)-QUARTILE('Δεδομένα Πλοίων'!C6:C20,1))</f>
        <v/>
      </c>
      <c r="D17" s="170">
        <f>QUARTILE('Δεδομένα Πλοίων'!C6:C20,3)+1.5*(QUARTILE('Δεδομένα Πλοίων'!C6:C20,3)-QUARTILE('Δεδομένα Πλοίων'!C6:C20,1))</f>
        <v/>
      </c>
      <c r="E17" s="171">
        <f>IF(OR('Δεδομένα Πλοίων'!C14&lt;(QUARTILE('Δεδομένα Πλοίων'!C6:C20,1)-1.5*(QUARTILE('Δεδομένα Πλοίων'!C6:C20,3)-QUARTILE('Δεδομένα Πλοίων'!C6:C20,1))),'Δεδομένα Πλοίων'!C14&gt;(QUARTILE('Δεδομένα Πλοίων'!C6:C20,3)+1.5*(QUARTILE('Δεδομένα Πλοίων'!C6:C20,3)-QUARTILE('Δεδομένα Πλοίων'!C6:C20,1)))),"✗ OUTLIER","✓ Κανονικό")</f>
        <v/>
      </c>
      <c r="F17" s="171">
        <f>IF('Δεδομένα Πλοίων'!C14&gt;(QUARTILE('Δεδομένα Πλοίων'!C6:C20,3)+1.5*(QUARTILE('Δεδομένα Πλοίων'!C6:C20,3)-QUARTILE('Δεδομένα Πλοίων'!C6:C20,1))),"Πολύ Υψηλό",IF('Δεδομένα Πλοίων'!C14&lt;(QUARTILE('Δεδομένα Πλοίων'!C6:C20,1)-1.5*(QUARTILE('Δεδομένα Πλοίων'!C6:C20,3)-QUARTILE('Δεδομένα Πλοίων'!C6:C20,1))),"Πολύ Χαμηλό","Εντός Εύρους"))</f>
        <v/>
      </c>
      <c r="G17" s="149" t="n"/>
    </row>
    <row r="18" ht="16.5" customHeight="1" s="95">
      <c r="A18" s="172" t="inlineStr">
        <is>
          <t>Αχιλλέας</t>
        </is>
      </c>
      <c r="B18" s="173">
        <f>'Δεδομένα Πλοίων'!C15</f>
        <v/>
      </c>
      <c r="C18" s="174">
        <f>QUARTILE('Δεδομένα Πλοίων'!C6:C20,1)-1.5*(QUARTILE('Δεδομένα Πλοίων'!C6:C20,3)-QUARTILE('Δεδομένα Πλοίων'!C6:C20,1))</f>
        <v/>
      </c>
      <c r="D18" s="174">
        <f>QUARTILE('Δεδομένα Πλοίων'!C6:C20,3)+1.5*(QUARTILE('Δεδομένα Πλοίων'!C6:C20,3)-QUARTILE('Δεδομένα Πλοίων'!C6:C20,1))</f>
        <v/>
      </c>
      <c r="E18" s="175">
        <f>IF(OR('Δεδομένα Πλοίων'!C15&lt;(QUARTILE('Δεδομένα Πλοίων'!C6:C20,1)-1.5*(QUARTILE('Δεδομένα Πλοίων'!C6:C20,3)-QUARTILE('Δεδομένα Πλοίων'!C6:C20,1))),'Δεδομένα Πλοίων'!C15&gt;(QUARTILE('Δεδομένα Πλοίων'!C6:C20,3)+1.5*(QUARTILE('Δεδομένα Πλοίων'!C6:C20,3)-QUARTILE('Δεδομένα Πλοίων'!C6:C20,1)))),"✗ OUTLIER","✓ Κανονικό")</f>
        <v/>
      </c>
      <c r="F18" s="175">
        <f>IF('Δεδομένα Πλοίων'!C15&gt;(QUARTILE('Δεδομένα Πλοίων'!C6:C20,3)+1.5*(QUARTILE('Δεδομένα Πλοίων'!C6:C20,3)-QUARTILE('Δεδομένα Πλοίων'!C6:C20,1))),"Πολύ Υψηλό",IF('Δεδομένα Πλοίων'!C15&lt;(QUARTILE('Δεδομένα Πλοίων'!C6:C20,1)-1.5*(QUARTILE('Δεδομένα Πλοίων'!C6:C20,3)-QUARTILE('Δεδομένα Πλοίων'!C6:C20,1))),"Πολύ Χαμηλό","Εντός Εύρους"))</f>
        <v/>
      </c>
      <c r="G18" s="153" t="n"/>
    </row>
    <row r="19" ht="16.5" customHeight="1" s="95">
      <c r="A19" s="168" t="inlineStr">
        <is>
          <t>Οδυσσέας</t>
        </is>
      </c>
      <c r="B19" s="169">
        <f>'Δεδομένα Πλοίων'!C16</f>
        <v/>
      </c>
      <c r="C19" s="170">
        <f>QUARTILE('Δεδομένα Πλοίων'!C6:C20,1)-1.5*(QUARTILE('Δεδομένα Πλοίων'!C6:C20,3)-QUARTILE('Δεδομένα Πλοίων'!C6:C20,1))</f>
        <v/>
      </c>
      <c r="D19" s="170">
        <f>QUARTILE('Δεδομένα Πλοίων'!C6:C20,3)+1.5*(QUARTILE('Δεδομένα Πλοίων'!C6:C20,3)-QUARTILE('Δεδομένα Πλοίων'!C6:C20,1))</f>
        <v/>
      </c>
      <c r="E19" s="171">
        <f>IF(OR('Δεδομένα Πλοίων'!C16&lt;(QUARTILE('Δεδομένα Πλοίων'!C6:C20,1)-1.5*(QUARTILE('Δεδομένα Πλοίων'!C6:C20,3)-QUARTILE('Δεδομένα Πλοίων'!C6:C20,1))),'Δεδομένα Πλοίων'!C16&gt;(QUARTILE('Δεδομένα Πλοίων'!C6:C20,3)+1.5*(QUARTILE('Δεδομένα Πλοίων'!C6:C20,3)-QUARTILE('Δεδομένα Πλοίων'!C6:C20,1)))),"✗ OUTLIER","✓ Κανονικό")</f>
        <v/>
      </c>
      <c r="F19" s="171">
        <f>IF('Δεδομένα Πλοίων'!C16&gt;(QUARTILE('Δεδομένα Πλοίων'!C6:C20,3)+1.5*(QUARTILE('Δεδομένα Πλοίων'!C6:C20,3)-QUARTILE('Δεδομένα Πλοίων'!C6:C20,1))),"Πολύ Υψηλό",IF('Δεδομένα Πλοίων'!C16&lt;(QUARTILE('Δεδομένα Πλοίων'!C6:C20,1)-1.5*(QUARTILE('Δεδομένα Πλοίων'!C6:C20,3)-QUARTILE('Δεδομένα Πλοίων'!C6:C20,1))),"Πολύ Χαμηλό","Εντός Εύρους"))</f>
        <v/>
      </c>
      <c r="G19" s="149" t="n"/>
    </row>
    <row r="20" ht="16.5" customHeight="1" s="95">
      <c r="A20" s="172" t="inlineStr">
        <is>
          <t>Περσεφόνη</t>
        </is>
      </c>
      <c r="B20" s="173">
        <f>'Δεδομένα Πλοίων'!C17</f>
        <v/>
      </c>
      <c r="C20" s="174">
        <f>QUARTILE('Δεδομένα Πλοίων'!C6:C20,1)-1.5*(QUARTILE('Δεδομένα Πλοίων'!C6:C20,3)-QUARTILE('Δεδομένα Πλοίων'!C6:C20,1))</f>
        <v/>
      </c>
      <c r="D20" s="174">
        <f>QUARTILE('Δεδομένα Πλοίων'!C6:C20,3)+1.5*(QUARTILE('Δεδομένα Πλοίων'!C6:C20,3)-QUARTILE('Δεδομένα Πλοίων'!C6:C20,1))</f>
        <v/>
      </c>
      <c r="E20" s="175">
        <f>IF(OR('Δεδομένα Πλοίων'!C17&lt;(QUARTILE('Δεδομένα Πλοίων'!C6:C20,1)-1.5*(QUARTILE('Δεδομένα Πλοίων'!C6:C20,3)-QUARTILE('Δεδομένα Πλοίων'!C6:C20,1))),'Δεδομένα Πλοίων'!C17&gt;(QUARTILE('Δεδομένα Πλοίων'!C6:C20,3)+1.5*(QUARTILE('Δεδομένα Πλοίων'!C6:C20,3)-QUARTILE('Δεδομένα Πλοίων'!C6:C20,1)))),"✗ OUTLIER","✓ Κανονικό")</f>
        <v/>
      </c>
      <c r="F20" s="175">
        <f>IF('Δεδομένα Πλοίων'!C17&gt;(QUARTILE('Δεδομένα Πλοίων'!C6:C20,3)+1.5*(QUARTILE('Δεδομένα Πλοίων'!C6:C20,3)-QUARTILE('Δεδομένα Πλοίων'!C6:C20,1))),"Πολύ Υψηλό",IF('Δεδομένα Πλοίων'!C17&lt;(QUARTILE('Δεδομένα Πλοίων'!C6:C20,1)-1.5*(QUARTILE('Δεδομένα Πλοίων'!C6:C20,3)-QUARTILE('Δεδομένα Πλοίων'!C6:C20,1))),"Πολύ Χαμηλό","Εντός Εύρους"))</f>
        <v/>
      </c>
      <c r="G20" s="153" t="n"/>
    </row>
    <row r="21" ht="16.5" customHeight="1" s="95">
      <c r="A21" s="168" t="inlineStr">
        <is>
          <t>Μίνωας</t>
        </is>
      </c>
      <c r="B21" s="169">
        <f>'Δεδομένα Πλοίων'!C18</f>
        <v/>
      </c>
      <c r="C21" s="170">
        <f>QUARTILE('Δεδομένα Πλοίων'!C6:C20,1)-1.5*(QUARTILE('Δεδομένα Πλοίων'!C6:C20,3)-QUARTILE('Δεδομένα Πλοίων'!C6:C20,1))</f>
        <v/>
      </c>
      <c r="D21" s="170">
        <f>QUARTILE('Δεδομένα Πλοίων'!C6:C20,3)+1.5*(QUARTILE('Δεδομένα Πλοίων'!C6:C20,3)-QUARTILE('Δεδομένα Πλοίων'!C6:C20,1))</f>
        <v/>
      </c>
      <c r="E21" s="171">
        <f>IF(OR('Δεδομένα Πλοίων'!C18&lt;(QUARTILE('Δεδομένα Πλοίων'!C6:C20,1)-1.5*(QUARTILE('Δεδομένα Πλοίων'!C6:C20,3)-QUARTILE('Δεδομένα Πλοίων'!C6:C20,1))),'Δεδομένα Πλοίων'!C18&gt;(QUARTILE('Δεδομένα Πλοίων'!C6:C20,3)+1.5*(QUARTILE('Δεδομένα Πλοίων'!C6:C20,3)-QUARTILE('Δεδομένα Πλοίων'!C6:C20,1)))),"✗ OUTLIER","✓ Κανονικό")</f>
        <v/>
      </c>
      <c r="F21" s="171">
        <f>IF('Δεδομένα Πλοίων'!C18&gt;(QUARTILE('Δεδομένα Πλοίων'!C6:C20,3)+1.5*(QUARTILE('Δεδομένα Πλοίων'!C6:C20,3)-QUARTILE('Δεδομένα Πλοίων'!C6:C20,1))),"Πολύ Υψηλό",IF('Δεδομένα Πλοίων'!C18&lt;(QUARTILE('Δεδομένα Πλοίων'!C6:C20,1)-1.5*(QUARTILE('Δεδομένα Πλοίων'!C6:C20,3)-QUARTILE('Δεδομένα Πλοίων'!C6:C20,1))),"Πολύ Χαμηλό","Εντός Εύρους"))</f>
        <v/>
      </c>
      <c r="G21" s="149" t="n"/>
    </row>
    <row r="22" ht="16.5" customHeight="1" s="95">
      <c r="A22" s="172" t="inlineStr">
        <is>
          <t>Νηρέας</t>
        </is>
      </c>
      <c r="B22" s="173">
        <f>'Δεδομένα Πλοίων'!C19</f>
        <v/>
      </c>
      <c r="C22" s="174">
        <f>QUARTILE('Δεδομένα Πλοίων'!C6:C20,1)-1.5*(QUARTILE('Δεδομένα Πλοίων'!C6:C20,3)-QUARTILE('Δεδομένα Πλοίων'!C6:C20,1))</f>
        <v/>
      </c>
      <c r="D22" s="174">
        <f>QUARTILE('Δεδομένα Πλοίων'!C6:C20,3)+1.5*(QUARTILE('Δεδομένα Πλοίων'!C6:C20,3)-QUARTILE('Δεδομένα Πλοίων'!C6:C20,1))</f>
        <v/>
      </c>
      <c r="E22" s="175">
        <f>IF(OR('Δεδομένα Πλοίων'!C19&lt;(QUARTILE('Δεδομένα Πλοίων'!C6:C20,1)-1.5*(QUARTILE('Δεδομένα Πλοίων'!C6:C20,3)-QUARTILE('Δεδομένα Πλοίων'!C6:C20,1))),'Δεδομένα Πλοίων'!C19&gt;(QUARTILE('Δεδομένα Πλοίων'!C6:C20,3)+1.5*(QUARTILE('Δεδομένα Πλοίων'!C6:C20,3)-QUARTILE('Δεδομένα Πλοίων'!C6:C20,1)))),"✗ OUTLIER","✓ Κανονικό")</f>
        <v/>
      </c>
      <c r="F22" s="175">
        <f>IF('Δεδομένα Πλοίων'!C19&gt;(QUARTILE('Δεδομένα Πλοίων'!C6:C20,3)+1.5*(QUARTILE('Δεδομένα Πλοίων'!C6:C20,3)-QUARTILE('Δεδομένα Πλοίων'!C6:C20,1))),"Πολύ Υψηλό",IF('Δεδομένα Πλοίων'!C19&lt;(QUARTILE('Δεδομένα Πλοίων'!C6:C20,1)-1.5*(QUARTILE('Δεδομένα Πλοίων'!C6:C20,3)-QUARTILE('Δεδομένα Πλοίων'!C6:C20,1))),"Πολύ Χαμηλό","Εντός Εύρους"))</f>
        <v/>
      </c>
      <c r="G22" s="153" t="n"/>
    </row>
    <row r="23" ht="16.5" customHeight="1" s="95">
      <c r="A23" s="168" t="inlineStr">
        <is>
          <t>Χάρων</t>
        </is>
      </c>
      <c r="B23" s="169">
        <f>'Δεδομένα Πλοίων'!C20</f>
        <v/>
      </c>
      <c r="C23" s="170">
        <f>QUARTILE('Δεδομένα Πλοίων'!C6:C20,1)-1.5*(QUARTILE('Δεδομένα Πλοίων'!C6:C20,3)-QUARTILE('Δεδομένα Πλοίων'!C6:C20,1))</f>
        <v/>
      </c>
      <c r="D23" s="170">
        <f>QUARTILE('Δεδομένα Πλοίων'!C6:C20,3)+1.5*(QUARTILE('Δεδομένα Πλοίων'!C6:C20,3)-QUARTILE('Δεδομένα Πλοίων'!C6:C20,1))</f>
        <v/>
      </c>
      <c r="E23" s="171">
        <f>IF(OR('Δεδομένα Πλοίων'!C20&lt;(QUARTILE('Δεδομένα Πλοίων'!C6:C20,1)-1.5*(QUARTILE('Δεδομένα Πλοίων'!C6:C20,3)-QUARTILE('Δεδομένα Πλοίων'!C6:C20,1))),'Δεδομένα Πλοίων'!C20&gt;(QUARTILE('Δεδομένα Πλοίων'!C6:C20,3)+1.5*(QUARTILE('Δεδομένα Πλοίων'!C6:C20,3)-QUARTILE('Δεδομένα Πλοίων'!C6:C20,1)))),"✗ OUTLIER","✓ Κανονικό")</f>
        <v/>
      </c>
      <c r="F23" s="171">
        <f>IF('Δεδομένα Πλοίων'!C20&gt;(QUARTILE('Δεδομένα Πλοίων'!C6:C20,3)+1.5*(QUARTILE('Δεδομένα Πλοίων'!C6:C20,3)-QUARTILE('Δεδομένα Πλοίων'!C6:C20,1))),"Πολύ Υψηλό",IF('Δεδομένα Πλοίων'!C20&lt;(QUARTILE('Δεδομένα Πλοίων'!C6:C20,1)-1.5*(QUARTILE('Δεδομένα Πλοίων'!C6:C20,3)-QUARTILE('Δεδομένα Πλοίων'!C6:C20,1))),"Πολύ Χαμηλό","Εντός Εύρους"))</f>
        <v/>
      </c>
      <c r="G23" s="149" t="n"/>
    </row>
    <row r="26" ht="24" customHeight="1" s="95">
      <c r="A26" s="176" t="inlineStr">
        <is>
          <t>Μεταβλητή: Καθυστέρηση (ώρες)</t>
        </is>
      </c>
    </row>
    <row r="27" ht="18" customHeight="1" s="95">
      <c r="A27" s="147" t="inlineStr">
        <is>
          <t>Στατιστικό</t>
        </is>
      </c>
      <c r="B27" s="147" t="inlineStr">
        <is>
          <t>Q1 (1ο Τεταρτημόριο)</t>
        </is>
      </c>
      <c r="C27" s="147" t="inlineStr">
        <is>
          <t>Q3 (3ο Τεταρτημόριο)</t>
        </is>
      </c>
      <c r="D27" s="147" t="inlineStr">
        <is>
          <t>IQR = Q3 − Q1</t>
        </is>
      </c>
      <c r="E27" s="147" t="inlineStr">
        <is>
          <t>Κατώτατο Όριο (Q1−1.5IQR)</t>
        </is>
      </c>
      <c r="F27" s="147" t="inlineStr">
        <is>
          <t>Ανώτατο Όριο (Q3+1.5IQR)</t>
        </is>
      </c>
    </row>
    <row r="28" ht="21.75" customHeight="1" s="95">
      <c r="A28" s="166" t="inlineStr">
        <is>
          <t>Τιμή</t>
        </is>
      </c>
      <c r="B28" s="167">
        <f>QUARTILE('Δεδομένα Πλοίων'!F6:F20,1)</f>
        <v/>
      </c>
      <c r="C28" s="167">
        <f>QUARTILE('Δεδομένα Πλοίων'!F6:F20,3)</f>
        <v/>
      </c>
      <c r="D28" s="167">
        <f>QUARTILE('Δεδομένα Πλοίων'!F6:F20,3)-QUARTILE('Δεδομένα Πλοίων'!F6:F20,1)</f>
        <v/>
      </c>
      <c r="E28" s="167">
        <f>QUARTILE('Δεδομένα Πλοίων'!F6:F20,1)-1.5*(QUARTILE('Δεδομένα Πλοίων'!F6:F20,3)-QUARTILE('Δεδομένα Πλοίων'!F6:F20,1))</f>
        <v/>
      </c>
      <c r="F28" s="167">
        <f>QUARTILE('Δεδομένα Πλοίων'!F6:F20,3)+1.5*(QUARTILE('Δεδομένα Πλοίων'!F6:F20,3)-QUARTILE('Δεδομένα Πλοίων'!F6:F20,1))</f>
        <v/>
      </c>
    </row>
    <row r="30" ht="19.5" customHeight="1" s="95">
      <c r="A30" s="147" t="inlineStr">
        <is>
          <t>Πλοίο</t>
        </is>
      </c>
      <c r="B30" s="147" t="inlineStr">
        <is>
          <t>Τιμή (Καθυστέρηση (ώρες))</t>
        </is>
      </c>
      <c r="C30" s="147" t="inlineStr">
        <is>
          <t>Κατ. Όριο</t>
        </is>
      </c>
      <c r="D30" s="147" t="inlineStr">
        <is>
          <t>Άνω Όριο</t>
        </is>
      </c>
      <c r="E30" s="147" t="inlineStr">
        <is>
          <t>Outlier;</t>
        </is>
      </c>
      <c r="F30" s="147" t="inlineStr">
        <is>
          <t>Εκτίμηση</t>
        </is>
      </c>
      <c r="G30" s="147" t="inlineStr">
        <is>
          <t>Σχόλιο</t>
        </is>
      </c>
    </row>
    <row r="31" ht="16.5" customHeight="1" s="95">
      <c r="A31" s="168" t="inlineStr">
        <is>
          <t>Ηρακλής</t>
        </is>
      </c>
      <c r="B31" s="169">
        <f>'Δεδομένα Πλοίων'!F6</f>
        <v/>
      </c>
      <c r="C31" s="170">
        <f>QUARTILE('Δεδομένα Πλοίων'!F6:F20,1)-1.5*(QUARTILE('Δεδομένα Πλοίων'!F6:F20,3)-QUARTILE('Δεδομένα Πλοίων'!F6:F20,1))</f>
        <v/>
      </c>
      <c r="D31" s="170">
        <f>QUARTILE('Δεδομένα Πλοίων'!F6:F20,3)+1.5*(QUARTILE('Δεδομένα Πλοίων'!F6:F20,3)-QUARTILE('Δεδομένα Πλοίων'!F6:F20,1))</f>
        <v/>
      </c>
      <c r="E31" s="171">
        <f>IF(OR('Δεδομένα Πλοίων'!F6&lt;(QUARTILE('Δεδομένα Πλοίων'!F6:F20,1)-1.5*(QUARTILE('Δεδομένα Πλοίων'!F6:F20,3)-QUARTILE('Δεδομένα Πλοίων'!F6:F20,1))),'Δεδομένα Πλοίων'!F6&gt;(QUARTILE('Δεδομένα Πλοίων'!F6:F20,3)+1.5*(QUARTILE('Δεδομένα Πλοίων'!F6:F20,3)-QUARTILE('Δεδομένα Πλοίων'!F6:F20,1)))),"✗ OUTLIER","✓ Κανονικό")</f>
        <v/>
      </c>
      <c r="F31" s="171">
        <f>IF('Δεδομένα Πλοίων'!F6&gt;(QUARTILE('Δεδομένα Πλοίων'!F6:F20,3)+1.5*(QUARTILE('Δεδομένα Πλοίων'!F6:F20,3)-QUARTILE('Δεδομένα Πλοίων'!F6:F20,1))),"Πολύ Υψηλό",IF('Δεδομένα Πλοίων'!F6&lt;(QUARTILE('Δεδομένα Πλοίων'!F6:F20,1)-1.5*(QUARTILE('Δεδομένα Πλοίων'!F6:F20,3)-QUARTILE('Δεδομένα Πλοίων'!F6:F20,1))),"Πολύ Χαμηλό","Εντός Εύρους"))</f>
        <v/>
      </c>
      <c r="G31" s="149" t="n"/>
    </row>
    <row r="32" ht="16.5" customHeight="1" s="95">
      <c r="A32" s="172" t="inlineStr">
        <is>
          <t>Αθηνά</t>
        </is>
      </c>
      <c r="B32" s="173">
        <f>'Δεδομένα Πλοίων'!F7</f>
        <v/>
      </c>
      <c r="C32" s="174">
        <f>QUARTILE('Δεδομένα Πλοίων'!F6:F20,1)-1.5*(QUARTILE('Δεδομένα Πλοίων'!F6:F20,3)-QUARTILE('Δεδομένα Πλοίων'!F6:F20,1))</f>
        <v/>
      </c>
      <c r="D32" s="174">
        <f>QUARTILE('Δεδομένα Πλοίων'!F6:F20,3)+1.5*(QUARTILE('Δεδομένα Πλοίων'!F6:F20,3)-QUARTILE('Δεδομένα Πλοίων'!F6:F20,1))</f>
        <v/>
      </c>
      <c r="E32" s="175">
        <f>IF(OR('Δεδομένα Πλοίων'!F7&lt;(QUARTILE('Δεδομένα Πλοίων'!F6:F20,1)-1.5*(QUARTILE('Δεδομένα Πλοίων'!F6:F20,3)-QUARTILE('Δεδομένα Πλοίων'!F6:F20,1))),'Δεδομένα Πλοίων'!F7&gt;(QUARTILE('Δεδομένα Πλοίων'!F6:F20,3)+1.5*(QUARTILE('Δεδομένα Πλοίων'!F6:F20,3)-QUARTILE('Δεδομένα Πλοίων'!F6:F20,1)))),"✗ OUTLIER","✓ Κανονικό")</f>
        <v/>
      </c>
      <c r="F32" s="175">
        <f>IF('Δεδομένα Πλοίων'!F7&gt;(QUARTILE('Δεδομένα Πλοίων'!F6:F20,3)+1.5*(QUARTILE('Δεδομένα Πλοίων'!F6:F20,3)-QUARTILE('Δεδομένα Πλοίων'!F6:F20,1))),"Πολύ Υψηλό",IF('Δεδομένα Πλοίων'!F7&lt;(QUARTILE('Δεδομένα Πλοίων'!F6:F20,1)-1.5*(QUARTILE('Δεδομένα Πλοίων'!F6:F20,3)-QUARTILE('Δεδομένα Πλοίων'!F6:F20,1))),"Πολύ Χαμηλό","Εντός Εύρους"))</f>
        <v/>
      </c>
      <c r="G32" s="153" t="n"/>
    </row>
    <row r="33" ht="16.5" customHeight="1" s="95">
      <c r="A33" s="168" t="inlineStr">
        <is>
          <t>Ποσειδών</t>
        </is>
      </c>
      <c r="B33" s="169">
        <f>'Δεδομένα Πλοίων'!F8</f>
        <v/>
      </c>
      <c r="C33" s="170">
        <f>QUARTILE('Δεδομένα Πλοίων'!F6:F20,1)-1.5*(QUARTILE('Δεδομένα Πλοίων'!F6:F20,3)-QUARTILE('Δεδομένα Πλοίων'!F6:F20,1))</f>
        <v/>
      </c>
      <c r="D33" s="170">
        <f>QUARTILE('Δεδομένα Πλοίων'!F6:F20,3)+1.5*(QUARTILE('Δεδομένα Πλοίων'!F6:F20,3)-QUARTILE('Δεδομένα Πλοίων'!F6:F20,1))</f>
        <v/>
      </c>
      <c r="E33" s="171">
        <f>IF(OR('Δεδομένα Πλοίων'!F8&lt;(QUARTILE('Δεδομένα Πλοίων'!F6:F20,1)-1.5*(QUARTILE('Δεδομένα Πλοίων'!F6:F20,3)-QUARTILE('Δεδομένα Πλοίων'!F6:F20,1))),'Δεδομένα Πλοίων'!F8&gt;(QUARTILE('Δεδομένα Πλοίων'!F6:F20,3)+1.5*(QUARTILE('Δεδομένα Πλοίων'!F6:F20,3)-QUARTILE('Δεδομένα Πλοίων'!F6:F20,1)))),"✗ OUTLIER","✓ Κανονικό")</f>
        <v/>
      </c>
      <c r="F33" s="171">
        <f>IF('Δεδομένα Πλοίων'!F8&gt;(QUARTILE('Δεδομένα Πλοίων'!F6:F20,3)+1.5*(QUARTILE('Δεδομένα Πλοίων'!F6:F20,3)-QUARTILE('Δεδομένα Πλοίων'!F6:F20,1))),"Πολύ Υψηλό",IF('Δεδομένα Πλοίων'!F8&lt;(QUARTILE('Δεδομένα Πλοίων'!F6:F20,1)-1.5*(QUARTILE('Δεδομένα Πλοίων'!F6:F20,3)-QUARTILE('Δεδομένα Πλοίων'!F6:F20,1))),"Πολύ Χαμηλό","Εντός Εύρους"))</f>
        <v/>
      </c>
      <c r="G33" s="149" t="n"/>
    </row>
    <row r="34" ht="16.5" customHeight="1" s="95">
      <c r="A34" s="172" t="inlineStr">
        <is>
          <t>Κρόνος</t>
        </is>
      </c>
      <c r="B34" s="173">
        <f>'Δεδομένα Πλοίων'!F9</f>
        <v/>
      </c>
      <c r="C34" s="174">
        <f>QUARTILE('Δεδομένα Πλοίων'!F6:F20,1)-1.5*(QUARTILE('Δεδομένα Πλοίων'!F6:F20,3)-QUARTILE('Δεδομένα Πλοίων'!F6:F20,1))</f>
        <v/>
      </c>
      <c r="D34" s="174">
        <f>QUARTILE('Δεδομένα Πλοίων'!F6:F20,3)+1.5*(QUARTILE('Δεδομένα Πλοίων'!F6:F20,3)-QUARTILE('Δεδομένα Πλοίων'!F6:F20,1))</f>
        <v/>
      </c>
      <c r="E34" s="175">
        <f>IF(OR('Δεδομένα Πλοίων'!F9&lt;(QUARTILE('Δεδομένα Πλοίων'!F6:F20,1)-1.5*(QUARTILE('Δεδομένα Πλοίων'!F6:F20,3)-QUARTILE('Δεδομένα Πλοίων'!F6:F20,1))),'Δεδομένα Πλοίων'!F9&gt;(QUARTILE('Δεδομένα Πλοίων'!F6:F20,3)+1.5*(QUARTILE('Δεδομένα Πλοίων'!F6:F20,3)-QUARTILE('Δεδομένα Πλοίων'!F6:F20,1)))),"✗ OUTLIER","✓ Κανονικό")</f>
        <v/>
      </c>
      <c r="F34" s="175">
        <f>IF('Δεδομένα Πλοίων'!F9&gt;(QUARTILE('Δεδομένα Πλοίων'!F6:F20,3)+1.5*(QUARTILE('Δεδομένα Πλοίων'!F6:F20,3)-QUARTILE('Δεδομένα Πλοίων'!F6:F20,1))),"Πολύ Υψηλό",IF('Δεδομένα Πλοίων'!F9&lt;(QUARTILE('Δεδομένα Πλοίων'!F6:F20,1)-1.5*(QUARTILE('Δεδομένα Πλοίων'!F6:F20,3)-QUARTILE('Δεδομένα Πλοίων'!F6:F20,1))),"Πολύ Χαμηλό","Εντός Εύρους"))</f>
        <v/>
      </c>
      <c r="G34" s="153" t="n"/>
    </row>
    <row r="35" ht="16.5" customHeight="1" s="95">
      <c r="A35" s="168" t="inlineStr">
        <is>
          <t>Πηνελόπη</t>
        </is>
      </c>
      <c r="B35" s="169">
        <f>'Δεδομένα Πλοίων'!F10</f>
        <v/>
      </c>
      <c r="C35" s="170">
        <f>QUARTILE('Δεδομένα Πλοίων'!F6:F20,1)-1.5*(QUARTILE('Δεδομένα Πλοίων'!F6:F20,3)-QUARTILE('Δεδομένα Πλοίων'!F6:F20,1))</f>
        <v/>
      </c>
      <c r="D35" s="170">
        <f>QUARTILE('Δεδομένα Πλοίων'!F6:F20,3)+1.5*(QUARTILE('Δεδομένα Πλοίων'!F6:F20,3)-QUARTILE('Δεδομένα Πλοίων'!F6:F20,1))</f>
        <v/>
      </c>
      <c r="E35" s="171">
        <f>IF(OR('Δεδομένα Πλοίων'!F10&lt;(QUARTILE('Δεδομένα Πλοίων'!F6:F20,1)-1.5*(QUARTILE('Δεδομένα Πλοίων'!F6:F20,3)-QUARTILE('Δεδομένα Πλοίων'!F6:F20,1))),'Δεδομένα Πλοίων'!F10&gt;(QUARTILE('Δεδομένα Πλοίων'!F6:F20,3)+1.5*(QUARTILE('Δεδομένα Πλοίων'!F6:F20,3)-QUARTILE('Δεδομένα Πλοίων'!F6:F20,1)))),"✗ OUTLIER","✓ Κανονικό")</f>
        <v/>
      </c>
      <c r="F35" s="171">
        <f>IF('Δεδομένα Πλοίων'!F10&gt;(QUARTILE('Δεδομένα Πλοίων'!F6:F20,3)+1.5*(QUARTILE('Δεδομένα Πλοίων'!F6:F20,3)-QUARTILE('Δεδομένα Πλοίων'!F6:F20,1))),"Πολύ Υψηλό",IF('Δεδομένα Πλοίων'!F10&lt;(QUARTILE('Δεδομένα Πλοίων'!F6:F20,1)-1.5*(QUARTILE('Δεδομένα Πλοίων'!F6:F20,3)-QUARTILE('Δεδομένα Πλοίων'!F6:F20,1))),"Πολύ Χαμηλό","Εντός Εύρους"))</f>
        <v/>
      </c>
      <c r="G35" s="149" t="n"/>
    </row>
    <row r="36" ht="16.5" customHeight="1" s="95">
      <c r="A36" s="172" t="inlineStr">
        <is>
          <t>Θησέας</t>
        </is>
      </c>
      <c r="B36" s="173">
        <f>'Δεδομένα Πλοίων'!F11</f>
        <v/>
      </c>
      <c r="C36" s="174">
        <f>QUARTILE('Δεδομένα Πλοίων'!F6:F20,1)-1.5*(QUARTILE('Δεδομένα Πλοίων'!F6:F20,3)-QUARTILE('Δεδομένα Πλοίων'!F6:F20,1))</f>
        <v/>
      </c>
      <c r="D36" s="174">
        <f>QUARTILE('Δεδομένα Πλοίων'!F6:F20,3)+1.5*(QUARTILE('Δεδομένα Πλοίων'!F6:F20,3)-QUARTILE('Δεδομένα Πλοίων'!F6:F20,1))</f>
        <v/>
      </c>
      <c r="E36" s="175">
        <f>IF(OR('Δεδομένα Πλοίων'!F11&lt;(QUARTILE('Δεδομένα Πλοίων'!F6:F20,1)-1.5*(QUARTILE('Δεδομένα Πλοίων'!F6:F20,3)-QUARTILE('Δεδομένα Πλοίων'!F6:F20,1))),'Δεδομένα Πλοίων'!F11&gt;(QUARTILE('Δεδομένα Πλοίων'!F6:F20,3)+1.5*(QUARTILE('Δεδομένα Πλοίων'!F6:F20,3)-QUARTILE('Δεδομένα Πλοίων'!F6:F20,1)))),"✗ OUTLIER","✓ Κανονικό")</f>
        <v/>
      </c>
      <c r="F36" s="175">
        <f>IF('Δεδομένα Πλοίων'!F11&gt;(QUARTILE('Δεδομένα Πλοίων'!F6:F20,3)+1.5*(QUARTILE('Δεδομένα Πλοίων'!F6:F20,3)-QUARTILE('Δεδομένα Πλοίων'!F6:F20,1))),"Πολύ Υψηλό",IF('Δεδομένα Πλοίων'!F11&lt;(QUARTILE('Δεδομένα Πλοίων'!F6:F20,1)-1.5*(QUARTILE('Δεδομένα Πλοίων'!F6:F20,3)-QUARTILE('Δεδομένα Πλοίων'!F6:F20,1))),"Πολύ Χαμηλό","Εντός Εύρους"))</f>
        <v/>
      </c>
      <c r="G36" s="153" t="n"/>
    </row>
    <row r="37" ht="16.5" customHeight="1" s="95">
      <c r="A37" s="168" t="inlineStr">
        <is>
          <t>Ελένη</t>
        </is>
      </c>
      <c r="B37" s="169">
        <f>'Δεδομένα Πλοίων'!F12</f>
        <v/>
      </c>
      <c r="C37" s="170">
        <f>QUARTILE('Δεδομένα Πλοίων'!F6:F20,1)-1.5*(QUARTILE('Δεδομένα Πλοίων'!F6:F20,3)-QUARTILE('Δεδομένα Πλοίων'!F6:F20,1))</f>
        <v/>
      </c>
      <c r="D37" s="170">
        <f>QUARTILE('Δεδομένα Πλοίων'!F6:F20,3)+1.5*(QUARTILE('Δεδομένα Πλοίων'!F6:F20,3)-QUARTILE('Δεδομένα Πλοίων'!F6:F20,1))</f>
        <v/>
      </c>
      <c r="E37" s="171">
        <f>IF(OR('Δεδομένα Πλοίων'!F12&lt;(QUARTILE('Δεδομένα Πλοίων'!F6:F20,1)-1.5*(QUARTILE('Δεδομένα Πλοίων'!F6:F20,3)-QUARTILE('Δεδομένα Πλοίων'!F6:F20,1))),'Δεδομένα Πλοίων'!F12&gt;(QUARTILE('Δεδομένα Πλοίων'!F6:F20,3)+1.5*(QUARTILE('Δεδομένα Πλοίων'!F6:F20,3)-QUARTILE('Δεδομένα Πλοίων'!F6:F20,1)))),"✗ OUTLIER","✓ Κανονικό")</f>
        <v/>
      </c>
      <c r="F37" s="171">
        <f>IF('Δεδομένα Πλοίων'!F12&gt;(QUARTILE('Δεδομένα Πλοίων'!F6:F20,3)+1.5*(QUARTILE('Δεδομένα Πλοίων'!F6:F20,3)-QUARTILE('Δεδομένα Πλοίων'!F6:F20,1))),"Πολύ Υψηλό",IF('Δεδομένα Πλοίων'!F12&lt;(QUARTILE('Δεδομένα Πλοίων'!F6:F20,1)-1.5*(QUARTILE('Δεδομένα Πλοίων'!F6:F20,3)-QUARTILE('Δεδομένα Πλοίων'!F6:F20,1))),"Πολύ Χαμηλό","Εντός Εύρους"))</f>
        <v/>
      </c>
      <c r="G37" s="149" t="n"/>
    </row>
    <row r="38" ht="16.5" customHeight="1" s="95">
      <c r="A38" s="172" t="inlineStr">
        <is>
          <t>Αγαμέμνων</t>
        </is>
      </c>
      <c r="B38" s="173">
        <f>'Δεδομένα Πλοίων'!F13</f>
        <v/>
      </c>
      <c r="C38" s="174">
        <f>QUARTILE('Δεδομένα Πλοίων'!F6:F20,1)-1.5*(QUARTILE('Δεδομένα Πλοίων'!F6:F20,3)-QUARTILE('Δεδομένα Πλοίων'!F6:F20,1))</f>
        <v/>
      </c>
      <c r="D38" s="174">
        <f>QUARTILE('Δεδομένα Πλοίων'!F6:F20,3)+1.5*(QUARTILE('Δεδομένα Πλοίων'!F6:F20,3)-QUARTILE('Δεδομένα Πλοίων'!F6:F20,1))</f>
        <v/>
      </c>
      <c r="E38" s="175">
        <f>IF(OR('Δεδομένα Πλοίων'!F13&lt;(QUARTILE('Δεδομένα Πλοίων'!F6:F20,1)-1.5*(QUARTILE('Δεδομένα Πλοίων'!F6:F20,3)-QUARTILE('Δεδομένα Πλοίων'!F6:F20,1))),'Δεδομένα Πλοίων'!F13&gt;(QUARTILE('Δεδομένα Πλοίων'!F6:F20,3)+1.5*(QUARTILE('Δεδομένα Πλοίων'!F6:F20,3)-QUARTILE('Δεδομένα Πλοίων'!F6:F20,1)))),"✗ OUTLIER","✓ Κανονικό")</f>
        <v/>
      </c>
      <c r="F38" s="175">
        <f>IF('Δεδομένα Πλοίων'!F13&gt;(QUARTILE('Δεδομένα Πλοίων'!F6:F20,3)+1.5*(QUARTILE('Δεδομένα Πλοίων'!F6:F20,3)-QUARTILE('Δεδομένα Πλοίων'!F6:F20,1))),"Πολύ Υψηλό",IF('Δεδομένα Πλοίων'!F13&lt;(QUARTILE('Δεδομένα Πλοίων'!F6:F20,1)-1.5*(QUARTILE('Δεδομένα Πλοίων'!F6:F20,3)-QUARTILE('Δεδομένα Πλοίων'!F6:F20,1))),"Πολύ Χαμηλό","Εντός Εύρους"))</f>
        <v/>
      </c>
      <c r="G38" s="153" t="n"/>
    </row>
    <row r="39" ht="16.5" customHeight="1" s="95">
      <c r="A39" s="168" t="inlineStr">
        <is>
          <t>Πατρόκλος</t>
        </is>
      </c>
      <c r="B39" s="169">
        <f>'Δεδομένα Πλοίων'!F14</f>
        <v/>
      </c>
      <c r="C39" s="170">
        <f>QUARTILE('Δεδομένα Πλοίων'!F6:F20,1)-1.5*(QUARTILE('Δεδομένα Πλοίων'!F6:F20,3)-QUARTILE('Δεδομένα Πλοίων'!F6:F20,1))</f>
        <v/>
      </c>
      <c r="D39" s="170">
        <f>QUARTILE('Δεδομένα Πλοίων'!F6:F20,3)+1.5*(QUARTILE('Δεδομένα Πλοίων'!F6:F20,3)-QUARTILE('Δεδομένα Πλοίων'!F6:F20,1))</f>
        <v/>
      </c>
      <c r="E39" s="171">
        <f>IF(OR('Δεδομένα Πλοίων'!F14&lt;(QUARTILE('Δεδομένα Πλοίων'!F6:F20,1)-1.5*(QUARTILE('Δεδομένα Πλοίων'!F6:F20,3)-QUARTILE('Δεδομένα Πλοίων'!F6:F20,1))),'Δεδομένα Πλοίων'!F14&gt;(QUARTILE('Δεδομένα Πλοίων'!F6:F20,3)+1.5*(QUARTILE('Δεδομένα Πλοίων'!F6:F20,3)-QUARTILE('Δεδομένα Πλοίων'!F6:F20,1)))),"✗ OUTLIER","✓ Κανονικό")</f>
        <v/>
      </c>
      <c r="F39" s="171">
        <f>IF('Δεδομένα Πλοίων'!F14&gt;(QUARTILE('Δεδομένα Πλοίων'!F6:F20,3)+1.5*(QUARTILE('Δεδομένα Πλοίων'!F6:F20,3)-QUARTILE('Δεδομένα Πλοίων'!F6:F20,1))),"Πολύ Υψηλό",IF('Δεδομένα Πλοίων'!F14&lt;(QUARTILE('Δεδομένα Πλοίων'!F6:F20,1)-1.5*(QUARTILE('Δεδομένα Πλοίων'!F6:F20,3)-QUARTILE('Δεδομένα Πλοίων'!F6:F20,1))),"Πολύ Χαμηλό","Εντός Εύρους"))</f>
        <v/>
      </c>
      <c r="G39" s="149" t="n"/>
    </row>
    <row r="40" ht="16.5" customHeight="1" s="95">
      <c r="A40" s="172" t="inlineStr">
        <is>
          <t>Αχιλλέας</t>
        </is>
      </c>
      <c r="B40" s="173">
        <f>'Δεδομένα Πλοίων'!F15</f>
        <v/>
      </c>
      <c r="C40" s="174">
        <f>QUARTILE('Δεδομένα Πλοίων'!F6:F20,1)-1.5*(QUARTILE('Δεδομένα Πλοίων'!F6:F20,3)-QUARTILE('Δεδομένα Πλοίων'!F6:F20,1))</f>
        <v/>
      </c>
      <c r="D40" s="174">
        <f>QUARTILE('Δεδομένα Πλοίων'!F6:F20,3)+1.5*(QUARTILE('Δεδομένα Πλοίων'!F6:F20,3)-QUARTILE('Δεδομένα Πλοίων'!F6:F20,1))</f>
        <v/>
      </c>
      <c r="E40" s="175">
        <f>IF(OR('Δεδομένα Πλοίων'!F15&lt;(QUARTILE('Δεδομένα Πλοίων'!F6:F20,1)-1.5*(QUARTILE('Δεδομένα Πλοίων'!F6:F20,3)-QUARTILE('Δεδομένα Πλοίων'!F6:F20,1))),'Δεδομένα Πλοίων'!F15&gt;(QUARTILE('Δεδομένα Πλοίων'!F6:F20,3)+1.5*(QUARTILE('Δεδομένα Πλοίων'!F6:F20,3)-QUARTILE('Δεδομένα Πλοίων'!F6:F20,1)))),"✗ OUTLIER","✓ Κανονικό")</f>
        <v/>
      </c>
      <c r="F40" s="175">
        <f>IF('Δεδομένα Πλοίων'!F15&gt;(QUARTILE('Δεδομένα Πλοίων'!F6:F20,3)+1.5*(QUARTILE('Δεδομένα Πλοίων'!F6:F20,3)-QUARTILE('Δεδομένα Πλοίων'!F6:F20,1))),"Πολύ Υψηλό",IF('Δεδομένα Πλοίων'!F15&lt;(QUARTILE('Δεδομένα Πλοίων'!F6:F20,1)-1.5*(QUARTILE('Δεδομένα Πλοίων'!F6:F20,3)-QUARTILE('Δεδομένα Πλοίων'!F6:F20,1))),"Πολύ Χαμηλό","Εντός Εύρους"))</f>
        <v/>
      </c>
      <c r="G40" s="153" t="n"/>
    </row>
    <row r="41" ht="16.5" customHeight="1" s="95">
      <c r="A41" s="168" t="inlineStr">
        <is>
          <t>Οδυσσέας</t>
        </is>
      </c>
      <c r="B41" s="169">
        <f>'Δεδομένα Πλοίων'!F16</f>
        <v/>
      </c>
      <c r="C41" s="170">
        <f>QUARTILE('Δεδομένα Πλοίων'!F6:F20,1)-1.5*(QUARTILE('Δεδομένα Πλοίων'!F6:F20,3)-QUARTILE('Δεδομένα Πλοίων'!F6:F20,1))</f>
        <v/>
      </c>
      <c r="D41" s="170">
        <f>QUARTILE('Δεδομένα Πλοίων'!F6:F20,3)+1.5*(QUARTILE('Δεδομένα Πλοίων'!F6:F20,3)-QUARTILE('Δεδομένα Πλοίων'!F6:F20,1))</f>
        <v/>
      </c>
      <c r="E41" s="171">
        <f>IF(OR('Δεδομένα Πλοίων'!F16&lt;(QUARTILE('Δεδομένα Πλοίων'!F6:F20,1)-1.5*(QUARTILE('Δεδομένα Πλοίων'!F6:F20,3)-QUARTILE('Δεδομένα Πλοίων'!F6:F20,1))),'Δεδομένα Πλοίων'!F16&gt;(QUARTILE('Δεδομένα Πλοίων'!F6:F20,3)+1.5*(QUARTILE('Δεδομένα Πλοίων'!F6:F20,3)-QUARTILE('Δεδομένα Πλοίων'!F6:F20,1)))),"✗ OUTLIER","✓ Κανονικό")</f>
        <v/>
      </c>
      <c r="F41" s="171">
        <f>IF('Δεδομένα Πλοίων'!F16&gt;(QUARTILE('Δεδομένα Πλοίων'!F6:F20,3)+1.5*(QUARTILE('Δεδομένα Πλοίων'!F6:F20,3)-QUARTILE('Δεδομένα Πλοίων'!F6:F20,1))),"Πολύ Υψηλό",IF('Δεδομένα Πλοίων'!F16&lt;(QUARTILE('Δεδομένα Πλοίων'!F6:F20,1)-1.5*(QUARTILE('Δεδομένα Πλοίων'!F6:F20,3)-QUARTILE('Δεδομένα Πλοίων'!F6:F20,1))),"Πολύ Χαμηλό","Εντός Εύρους"))</f>
        <v/>
      </c>
      <c r="G41" s="149" t="n"/>
    </row>
    <row r="42" ht="16.5" customHeight="1" s="95">
      <c r="A42" s="172" t="inlineStr">
        <is>
          <t>Περσεφόνη</t>
        </is>
      </c>
      <c r="B42" s="173">
        <f>'Δεδομένα Πλοίων'!F17</f>
        <v/>
      </c>
      <c r="C42" s="174">
        <f>QUARTILE('Δεδομένα Πλοίων'!F6:F20,1)-1.5*(QUARTILE('Δεδομένα Πλοίων'!F6:F20,3)-QUARTILE('Δεδομένα Πλοίων'!F6:F20,1))</f>
        <v/>
      </c>
      <c r="D42" s="174">
        <f>QUARTILE('Δεδομένα Πλοίων'!F6:F20,3)+1.5*(QUARTILE('Δεδομένα Πλοίων'!F6:F20,3)-QUARTILE('Δεδομένα Πλοίων'!F6:F20,1))</f>
        <v/>
      </c>
      <c r="E42" s="175">
        <f>IF(OR('Δεδομένα Πλοίων'!F17&lt;(QUARTILE('Δεδομένα Πλοίων'!F6:F20,1)-1.5*(QUARTILE('Δεδομένα Πλοίων'!F6:F20,3)-QUARTILE('Δεδομένα Πλοίων'!F6:F20,1))),'Δεδομένα Πλοίων'!F17&gt;(QUARTILE('Δεδομένα Πλοίων'!F6:F20,3)+1.5*(QUARTILE('Δεδομένα Πλοίων'!F6:F20,3)-QUARTILE('Δεδομένα Πλοίων'!F6:F20,1)))),"✗ OUTLIER","✓ Κανονικό")</f>
        <v/>
      </c>
      <c r="F42" s="175">
        <f>IF('Δεδομένα Πλοίων'!F17&gt;(QUARTILE('Δεδομένα Πλοίων'!F6:F20,3)+1.5*(QUARTILE('Δεδομένα Πλοίων'!F6:F20,3)-QUARTILE('Δεδομένα Πλοίων'!F6:F20,1))),"Πολύ Υψηλό",IF('Δεδομένα Πλοίων'!F17&lt;(QUARTILE('Δεδομένα Πλοίων'!F6:F20,1)-1.5*(QUARTILE('Δεδομένα Πλοίων'!F6:F20,3)-QUARTILE('Δεδομένα Πλοίων'!F6:F20,1))),"Πολύ Χαμηλό","Εντός Εύρους"))</f>
        <v/>
      </c>
      <c r="G42" s="153" t="n"/>
    </row>
    <row r="43" ht="16.5" customHeight="1" s="95">
      <c r="A43" s="168" t="inlineStr">
        <is>
          <t>Μίνωας</t>
        </is>
      </c>
      <c r="B43" s="169">
        <f>'Δεδομένα Πλοίων'!F18</f>
        <v/>
      </c>
      <c r="C43" s="170">
        <f>QUARTILE('Δεδομένα Πλοίων'!F6:F20,1)-1.5*(QUARTILE('Δεδομένα Πλοίων'!F6:F20,3)-QUARTILE('Δεδομένα Πλοίων'!F6:F20,1))</f>
        <v/>
      </c>
      <c r="D43" s="170">
        <f>QUARTILE('Δεδομένα Πλοίων'!F6:F20,3)+1.5*(QUARTILE('Δεδομένα Πλοίων'!F6:F20,3)-QUARTILE('Δεδομένα Πλοίων'!F6:F20,1))</f>
        <v/>
      </c>
      <c r="E43" s="171">
        <f>IF(OR('Δεδομένα Πλοίων'!F18&lt;(QUARTILE('Δεδομένα Πλοίων'!F6:F20,1)-1.5*(QUARTILE('Δεδομένα Πλοίων'!F6:F20,3)-QUARTILE('Δεδομένα Πλοίων'!F6:F20,1))),'Δεδομένα Πλοίων'!F18&gt;(QUARTILE('Δεδομένα Πλοίων'!F6:F20,3)+1.5*(QUARTILE('Δεδομένα Πλοίων'!F6:F20,3)-QUARTILE('Δεδομένα Πλοίων'!F6:F20,1)))),"✗ OUTLIER","✓ Κανονικό")</f>
        <v/>
      </c>
      <c r="F43" s="171">
        <f>IF('Δεδομένα Πλοίων'!F18&gt;(QUARTILE('Δεδομένα Πλοίων'!F6:F20,3)+1.5*(QUARTILE('Δεδομένα Πλοίων'!F6:F20,3)-QUARTILE('Δεδομένα Πλοίων'!F6:F20,1))),"Πολύ Υψηλό",IF('Δεδομένα Πλοίων'!F18&lt;(QUARTILE('Δεδομένα Πλοίων'!F6:F20,1)-1.5*(QUARTILE('Δεδομένα Πλοίων'!F6:F20,3)-QUARTILE('Δεδομένα Πλοίων'!F6:F20,1))),"Πολύ Χαμηλό","Εντός Εύρους"))</f>
        <v/>
      </c>
      <c r="G43" s="149" t="n"/>
    </row>
    <row r="44" ht="16.5" customHeight="1" s="95">
      <c r="A44" s="172" t="inlineStr">
        <is>
          <t>Νηρέας</t>
        </is>
      </c>
      <c r="B44" s="173">
        <f>'Δεδομένα Πλοίων'!F19</f>
        <v/>
      </c>
      <c r="C44" s="174">
        <f>QUARTILE('Δεδομένα Πλοίων'!F6:F20,1)-1.5*(QUARTILE('Δεδομένα Πλοίων'!F6:F20,3)-QUARTILE('Δεδομένα Πλοίων'!F6:F20,1))</f>
        <v/>
      </c>
      <c r="D44" s="174">
        <f>QUARTILE('Δεδομένα Πλοίων'!F6:F20,3)+1.5*(QUARTILE('Δεδομένα Πλοίων'!F6:F20,3)-QUARTILE('Δεδομένα Πλοίων'!F6:F20,1))</f>
        <v/>
      </c>
      <c r="E44" s="175">
        <f>IF(OR('Δεδομένα Πλοίων'!F19&lt;(QUARTILE('Δεδομένα Πλοίων'!F6:F20,1)-1.5*(QUARTILE('Δεδομένα Πλοίων'!F6:F20,3)-QUARTILE('Δεδομένα Πλοίων'!F6:F20,1))),'Δεδομένα Πλοίων'!F19&gt;(QUARTILE('Δεδομένα Πλοίων'!F6:F20,3)+1.5*(QUARTILE('Δεδομένα Πλοίων'!F6:F20,3)-QUARTILE('Δεδομένα Πλοίων'!F6:F20,1)))),"✗ OUTLIER","✓ Κανονικό")</f>
        <v/>
      </c>
      <c r="F44" s="175">
        <f>IF('Δεδομένα Πλοίων'!F19&gt;(QUARTILE('Δεδομένα Πλοίων'!F6:F20,3)+1.5*(QUARTILE('Δεδομένα Πλοίων'!F6:F20,3)-QUARTILE('Δεδομένα Πλοίων'!F6:F20,1))),"Πολύ Υψηλό",IF('Δεδομένα Πλοίων'!F19&lt;(QUARTILE('Δεδομένα Πλοίων'!F6:F20,1)-1.5*(QUARTILE('Δεδομένα Πλοίων'!F6:F20,3)-QUARTILE('Δεδομένα Πλοίων'!F6:F20,1))),"Πολύ Χαμηλό","Εντός Εύρους"))</f>
        <v/>
      </c>
      <c r="G44" s="153" t="n"/>
    </row>
    <row r="45" ht="16.5" customHeight="1" s="95">
      <c r="A45" s="168" t="inlineStr">
        <is>
          <t>Χάρων</t>
        </is>
      </c>
      <c r="B45" s="169">
        <f>'Δεδομένα Πλοίων'!F20</f>
        <v/>
      </c>
      <c r="C45" s="170">
        <f>QUARTILE('Δεδομένα Πλοίων'!F6:F20,1)-1.5*(QUARTILE('Δεδομένα Πλοίων'!F6:F20,3)-QUARTILE('Δεδομένα Πλοίων'!F6:F20,1))</f>
        <v/>
      </c>
      <c r="D45" s="170">
        <f>QUARTILE('Δεδομένα Πλοίων'!F6:F20,3)+1.5*(QUARTILE('Δεδομένα Πλοίων'!F6:F20,3)-QUARTILE('Δεδομένα Πλοίων'!F6:F20,1))</f>
        <v/>
      </c>
      <c r="E45" s="171">
        <f>IF(OR('Δεδομένα Πλοίων'!F20&lt;(QUARTILE('Δεδομένα Πλοίων'!F6:F20,1)-1.5*(QUARTILE('Δεδομένα Πλοίων'!F6:F20,3)-QUARTILE('Δεδομένα Πλοίων'!F6:F20,1))),'Δεδομένα Πλοίων'!F20&gt;(QUARTILE('Δεδομένα Πλοίων'!F6:F20,3)+1.5*(QUARTILE('Δεδομένα Πλοίων'!F6:F20,3)-QUARTILE('Δεδομένα Πλοίων'!F6:F20,1)))),"✗ OUTLIER","✓ Κανονικό")</f>
        <v/>
      </c>
      <c r="F45" s="171">
        <f>IF('Δεδομένα Πλοίων'!F20&gt;(QUARTILE('Δεδομένα Πλοίων'!F6:F20,3)+1.5*(QUARTILE('Δεδομένα Πλοίων'!F6:F20,3)-QUARTILE('Δεδομένα Πλοίων'!F6:F20,1))),"Πολύ Υψηλό",IF('Δεδομένα Πλοίων'!F20&lt;(QUARTILE('Δεδομένα Πλοίων'!F6:F20,1)-1.5*(QUARTILE('Δεδομένα Πλοίων'!F6:F20,3)-QUARTILE('Δεδομένα Πλοίων'!F6:F20,1))),"Πολύ Χαμηλό","Εντός Εύρους"))</f>
        <v/>
      </c>
      <c r="G45" s="149" t="n"/>
    </row>
    <row r="48" ht="24" customHeight="1" s="95">
      <c r="A48" s="138" t="inlineStr">
        <is>
          <t>📋  Τι κάνουμε με τα Outliers στη Ναυτιλία;</t>
        </is>
      </c>
    </row>
    <row r="49" ht="18" customHeight="1" s="95">
      <c r="A49" s="177" t="inlineStr">
        <is>
          <t>🔍 Ερευνήστε</t>
        </is>
      </c>
      <c r="B49" s="141" t="inlineStr">
        <is>
          <t>Γιατί ένα πλοίο έχει ασυνήθιστα υψηλή καθυστέρηση; Βλάβη μηχανής, καιρός, απεργία λιμανιού;</t>
        </is>
      </c>
      <c r="C49" s="140" t="n"/>
      <c r="D49" s="140" t="n"/>
      <c r="E49" s="140" t="n"/>
      <c r="F49" s="140" t="n"/>
      <c r="G49" s="140" t="n"/>
    </row>
    <row r="50" ht="18" customHeight="1" s="95">
      <c r="A50" s="178" t="inlineStr">
        <is>
          <t>📊 Υπολογίστε διπλά</t>
        </is>
      </c>
      <c r="B50" s="143" t="inlineStr">
        <is>
          <t>Τρέξτε την ανάλυση και με και χωρίς outliers — συγκρίνετε τους μέσους</t>
        </is>
      </c>
      <c r="C50" s="140" t="n"/>
      <c r="D50" s="140" t="n"/>
      <c r="E50" s="140" t="n"/>
      <c r="F50" s="140" t="n"/>
      <c r="G50" s="140" t="n"/>
    </row>
    <row r="51" ht="18" customHeight="1" s="95">
      <c r="A51" s="177" t="inlineStr">
        <is>
          <t>🚢 Λάβετε απόφαση</t>
        </is>
      </c>
      <c r="B51" s="141" t="inlineStr">
        <is>
          <t>Αν outlier = σφάλμα καταγραφής → αφαιρέστε. Αν = πραγματικό συμβάν → κρατήστε</t>
        </is>
      </c>
      <c r="C51" s="140" t="n"/>
      <c r="D51" s="140" t="n"/>
      <c r="E51" s="140" t="n"/>
      <c r="F51" s="140" t="n"/>
      <c r="G51" s="140" t="n"/>
    </row>
    <row r="52" ht="18" customHeight="1" s="95">
      <c r="A52" s="178" t="inlineStr">
        <is>
          <t>📈 Χρησιμοποιήστε Median</t>
        </is>
      </c>
      <c r="B52" s="143" t="inlineStr">
        <is>
          <t>Για δεδομένα με outliers, ο Διάμεσος είναι πιο αξιόπιστος μέσος από τον Αριθμητικό Μέσο</t>
        </is>
      </c>
      <c r="C52" s="140" t="n"/>
      <c r="D52" s="140" t="n"/>
      <c r="E52" s="140" t="n"/>
      <c r="F52" s="140" t="n"/>
      <c r="G52" s="140" t="n"/>
    </row>
  </sheetData>
  <mergeCells count="9">
    <mergeCell ref="B51:G51"/>
    <mergeCell ref="A1:G1"/>
    <mergeCell ref="A4:G4"/>
    <mergeCell ref="A48:G48"/>
    <mergeCell ref="A26:G26"/>
    <mergeCell ref="B49:G49"/>
    <mergeCell ref="A2:G2"/>
    <mergeCell ref="B50:G50"/>
    <mergeCell ref="B52:G5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C1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6" customWidth="1" style="94" min="1" max="1"/>
    <col width="32" customWidth="1" style="94" min="2" max="2"/>
    <col width="50" customWidth="1" style="94" min="3" max="3"/>
  </cols>
  <sheetData>
    <row r="1" ht="39.75" customHeight="1" s="95">
      <c r="A1" s="144" t="inlineStr">
        <is>
          <t>🔧  Βήμα-προς-Βήμα: Εκτέλεση Descriptive Statistics με Data Analysis ToolPak</t>
        </is>
      </c>
    </row>
    <row r="3" ht="30" customHeight="1" s="95">
      <c r="A3" s="179" t="inlineStr">
        <is>
          <t>1</t>
        </is>
      </c>
      <c r="B3" s="180" t="inlineStr">
        <is>
          <t>Ενεργοποίηση ToolPak</t>
        </is>
      </c>
      <c r="C3" s="181" t="inlineStr">
        <is>
          <t>Αρχείο → Επιλογές → Πρόσθετα → Μετάβαση → ✓ Analysis ToolPak → ΟΚ</t>
        </is>
      </c>
    </row>
    <row r="4" ht="30" customHeight="1" s="95">
      <c r="A4" s="179" t="inlineStr">
        <is>
          <t>2</t>
        </is>
      </c>
      <c r="B4" s="182" t="inlineStr">
        <is>
          <t>Άνοιγμα εργαλείου</t>
        </is>
      </c>
      <c r="C4" s="183" t="inlineStr">
        <is>
          <t>Tab 'Δεδομένα' → κουμπί 'Ανάλυση Δεδομένων' (δεξιά) → Descriptive Statistics → ΟΚ</t>
        </is>
      </c>
    </row>
    <row r="5" ht="30" customHeight="1" s="95">
      <c r="A5" s="179" t="inlineStr">
        <is>
          <t>3</t>
        </is>
      </c>
      <c r="B5" s="180" t="inlineStr">
        <is>
          <t>Επιλογή δεδομένων</t>
        </is>
      </c>
      <c r="C5" s="181" t="inlineStr">
        <is>
          <t>Input Range: επιλέξτε $C$5:$K$20 (με επικεφαλίδες). Grouped by: Columns</t>
        </is>
      </c>
    </row>
    <row r="6" ht="30" customHeight="1" s="95">
      <c r="A6" s="179" t="inlineStr">
        <is>
          <t>4</t>
        </is>
      </c>
      <c r="B6" s="182" t="inlineStr">
        <is>
          <t>Επιλογές εξόδου</t>
        </is>
      </c>
      <c r="C6" s="183" t="inlineStr">
        <is>
          <t>Labels in First Row: ✓  |  Output Range: επιλέξτε κενό κελί (π.χ. $M$5)</t>
        </is>
      </c>
    </row>
    <row r="7" ht="30" customHeight="1" s="95">
      <c r="A7" s="179" t="inlineStr">
        <is>
          <t>5</t>
        </is>
      </c>
      <c r="B7" s="180" t="inlineStr">
        <is>
          <t>Επιλογή στατιστικών</t>
        </is>
      </c>
      <c r="C7" s="181" t="inlineStr">
        <is>
          <t>✓ Summary statistics  |  ✓ Confidence Level for Mean: 95%  → ΟΚ</t>
        </is>
      </c>
    </row>
    <row r="8" ht="30" customHeight="1" s="95">
      <c r="A8" s="184" t="inlineStr">
        <is>
          <t>6</t>
        </is>
      </c>
      <c r="B8" s="182" t="inlineStr">
        <is>
          <t>Ανάγνωση αποτελεσμάτων</t>
        </is>
      </c>
      <c r="C8" s="183" t="inlineStr">
        <is>
          <t>Βλέπετε: Mean, Std Error, Median, Mode, Std Dev, Variance, Kurtosis, Skewness, Range, Min, Max, Sum, Count</t>
        </is>
      </c>
    </row>
    <row r="9" ht="30" customHeight="1" s="95">
      <c r="A9" s="184" t="inlineStr">
        <is>
          <t>7</t>
        </is>
      </c>
      <c r="B9" s="180" t="inlineStr">
        <is>
          <t>Σύγκριση Mean vs Median</t>
        </is>
      </c>
      <c r="C9" s="181" t="inlineStr">
        <is>
          <t>Αν |Mean − Median| μεγάλο → ασυμμετρία. Αποφασίστε ποιο μέτρο είναι πιο αντιπροσωπευτικό</t>
        </is>
      </c>
    </row>
    <row r="10" ht="30" customHeight="1" s="95">
      <c r="A10" s="184" t="inlineStr">
        <is>
          <t>8</t>
        </is>
      </c>
      <c r="B10" s="182" t="inlineStr">
        <is>
          <t>Ιστόγραμμα</t>
        </is>
      </c>
      <c r="C10" s="183" t="inlineStr">
        <is>
          <t>Δεδομένα → Ανάλυση Δεδομένων → Histogram → Input: δεδομένα, Bin Range: bins → ✓ Chart Output → ΟΚ</t>
        </is>
      </c>
    </row>
    <row r="12" ht="24" customHeight="1" s="95">
      <c r="A12" s="185" t="inlineStr">
        <is>
          <t>💡  Χρήσιμες Συμβουλές &amp; Παγίδες</t>
        </is>
      </c>
    </row>
    <row r="13" ht="21.75" customHeight="1" s="95">
      <c r="A13" s="186" t="inlineStr">
        <is>
          <t>⚠️</t>
        </is>
      </c>
      <c r="B13" s="187" t="inlineStr">
        <is>
          <t>Ποτέ μην αθροίζετε ποσοστά (%) στα Values ενός Pivot Table</t>
        </is>
      </c>
      <c r="C13" s="140" t="n"/>
    </row>
    <row r="14" ht="21.75" customHeight="1" s="95">
      <c r="A14" s="188" t="inlineStr">
        <is>
          <t>⚠️</t>
        </is>
      </c>
      <c r="B14" s="189" t="inlineStr">
        <is>
          <t>Χρησιμοποιείτε VAR.S() (n−1) για δείγμα, VAR.P() (n) για πλήρη πληθυσμό</t>
        </is>
      </c>
      <c r="C14" s="140" t="n"/>
    </row>
    <row r="15" ht="21.75" customHeight="1" s="95">
      <c r="A15" s="186" t="inlineStr">
        <is>
          <t>💡</t>
        </is>
      </c>
      <c r="B15" s="187" t="inlineStr">
        <is>
          <t>Ο CV% = Τυπ.Απόκλ/Μέσος × 100% — συγκρίσιμος μεταξύ διαφορετικών μεταβλητών</t>
        </is>
      </c>
      <c r="C15" s="140" t="n"/>
    </row>
    <row r="16" ht="21.75" customHeight="1" s="95">
      <c r="A16" s="188" t="inlineStr">
        <is>
          <t>💡</t>
        </is>
      </c>
      <c r="B16" s="189" t="inlineStr">
        <is>
          <t>Για Skewness: |s|&lt;0.5 = συμμετρικό  |  0.5-1 = μέτριο  |  &gt;1 = έντονο</t>
        </is>
      </c>
      <c r="C16" s="140" t="n"/>
    </row>
    <row r="17" ht="21.75" customHeight="1" s="95">
      <c r="A17" s="186" t="inlineStr">
        <is>
          <t>💡</t>
        </is>
      </c>
      <c r="B17" s="187" t="inlineStr">
        <is>
          <t>Τα αποτελέσματα του ToolPak είναι ΣΤΑΤΙΚΑ — αν αλλάξετε δεδομένα, τρέξτε ξανά</t>
        </is>
      </c>
      <c r="C17" s="140" t="n"/>
    </row>
    <row r="18" ht="21.75" customHeight="1" s="95">
      <c r="A18" s="188" t="inlineStr">
        <is>
          <t>🚢</t>
        </is>
      </c>
      <c r="B18" s="189" t="inlineStr">
        <is>
          <t>Στη ναυτιλία: CV% &gt; 30% για καθυστερήσεις = σοβαρό λειτουργικό πρόβλημα</t>
        </is>
      </c>
      <c r="C18" s="140" t="n"/>
    </row>
  </sheetData>
  <mergeCells count="8">
    <mergeCell ref="B13:C13"/>
    <mergeCell ref="B16:C16"/>
    <mergeCell ref="B15:C15"/>
    <mergeCell ref="A1:C1"/>
    <mergeCell ref="B14:C14"/>
    <mergeCell ref="B17:C17"/>
    <mergeCell ref="A12:C12"/>
    <mergeCell ref="B18:C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2026-03-03T13:16:58Z</dcterms:created>
  <dcterms:modified xmlns:dcterms="http://purl.org/dc/terms/" xmlns:xsi="http://www.w3.org/2001/XMLSchema-instance" xsi:type="dcterms:W3CDTF">2026-03-03T13:18:20Z</dcterms:modified>
  <cp:revision>5</cp:revision>
</cp:coreProperties>
</file>